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R:\376.2 PROYECTOS (COMP)\376.2.7-FASE II\COM 3- PTAR\1 PRECONTRACTUAL\COL1232-P165564 -2do PROC.PTAR\7-Adendas\"/>
    </mc:Choice>
  </mc:AlternateContent>
  <xr:revisionPtr revIDLastSave="0" documentId="8_{45DA6411-9043-4E9A-AED2-66ADBA67FFD3}" xr6:coauthVersionLast="47" xr6:coauthVersionMax="47" xr10:uidLastSave="{00000000-0000-0000-0000-000000000000}"/>
  <workbookProtection workbookAlgorithmName="SHA-512" workbookHashValue="B+xtFjYeq8lds8EqfjJNSIcEcFT4tY0Z0Li+KU0Xo9Qp/x8xYYburoPDofsvedlkcgTYIjz2q4POXTMXZDZfRA==" workbookSaltValue="JUd0Wl2+MItQIrUcV4S3Lg==" workbookSpinCount="100000" lockStructure="1"/>
  <bookViews>
    <workbookView xWindow="-120" yWindow="-120" windowWidth="20730" windowHeight="11160" firstSheet="1" activeTab="1" xr2:uid="{00000000-000D-0000-FFFF-FFFF00000000}"/>
  </bookViews>
  <sheets>
    <sheet name="Hoja1" sheetId="4" state="hidden" r:id="rId1"/>
    <sheet name="PROP.INDIVIDUAL" sheetId="5" r:id="rId2"/>
    <sheet name="PROP. APCA" sheetId="1" r:id="rId3"/>
    <sheet name="Requisitos financieros" sheetId="2" state="hidden" r:id="rId4"/>
  </sheets>
  <definedNames>
    <definedName name="_xlnm.Print_Area" localSheetId="2">'PROP. APCA'!$A$1:$H$56</definedName>
    <definedName name="_xlnm.Print_Area" localSheetId="1">PROP.INDIVIDUAL!$A$1:$E$49</definedName>
    <definedName name="_xlnm.Print_Titles" localSheetId="2">'PROP. APCA'!$1:$2</definedName>
    <definedName name="_xlnm.Print_Titles" localSheetId="1">PROP.INDIVIDUAL!$1:$2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2" i="1" l="1"/>
  <c r="B50" i="1"/>
  <c r="E31" i="1" l="1"/>
  <c r="E32" i="1"/>
  <c r="E35" i="1"/>
  <c r="D36" i="1"/>
  <c r="G34" i="1"/>
  <c r="E34" i="1"/>
  <c r="C35" i="1"/>
  <c r="C34" i="1"/>
  <c r="C33" i="1"/>
  <c r="C32" i="1"/>
  <c r="C31" i="1"/>
  <c r="B38" i="5"/>
  <c r="B43" i="5"/>
  <c r="B44" i="5"/>
  <c r="E37" i="5"/>
  <c r="C32" i="5"/>
  <c r="C31" i="5"/>
  <c r="C30" i="5"/>
  <c r="C29" i="5"/>
  <c r="C28" i="5"/>
  <c r="G32" i="1" l="1"/>
  <c r="E33" i="1"/>
  <c r="G33" i="1"/>
  <c r="G35" i="1"/>
  <c r="G31" i="1"/>
  <c r="D38" i="5"/>
  <c r="C6" i="5"/>
  <c r="D6" i="1"/>
  <c r="H42" i="1"/>
  <c r="D37" i="1" l="1"/>
  <c r="F37" i="1"/>
  <c r="B37" i="1"/>
  <c r="G36" i="1"/>
  <c r="F42" i="1"/>
  <c r="D42" i="1"/>
  <c r="B42" i="1"/>
  <c r="B49" i="5"/>
  <c r="E46" i="5"/>
  <c r="H40" i="1"/>
  <c r="D56" i="1"/>
  <c r="F56" i="1"/>
  <c r="B56" i="1"/>
  <c r="B36" i="1"/>
  <c r="H50" i="1"/>
  <c r="D50" i="1"/>
  <c r="E47" i="5" l="1"/>
  <c r="H56" i="1"/>
  <c r="D44" i="5"/>
  <c r="D43" i="5"/>
  <c r="B49" i="1"/>
  <c r="E26" i="5"/>
  <c r="B33" i="5"/>
  <c r="F50" i="1"/>
  <c r="H49" i="1"/>
  <c r="D49" i="1"/>
  <c r="F49" i="1"/>
  <c r="F36" i="1"/>
  <c r="C36" i="1"/>
  <c r="C33" i="5" l="1"/>
  <c r="E36" i="1"/>
  <c r="H31" i="1" s="1"/>
  <c r="B34" i="5"/>
  <c r="B4" i="4"/>
  <c r="C3" i="4"/>
  <c r="C2" i="4"/>
  <c r="H14" i="1"/>
  <c r="B43" i="1"/>
  <c r="B44" i="1"/>
  <c r="H43" i="1"/>
  <c r="D43" i="1"/>
  <c r="F43" i="1"/>
  <c r="F44" i="1"/>
  <c r="D44" i="1"/>
  <c r="C4" i="4" l="1"/>
  <c r="H44" i="1"/>
  <c r="H29" i="1" l="1"/>
</calcChain>
</file>

<file path=xl/sharedStrings.xml><?xml version="1.0" encoding="utf-8"?>
<sst xmlns="http://schemas.openxmlformats.org/spreadsheetml/2006/main" count="219" uniqueCount="135">
  <si>
    <t>Nombre Integrante</t>
  </si>
  <si>
    <t>Es Integrante Representante</t>
  </si>
  <si>
    <t>PRECIO DE REFERENCIA $COP</t>
  </si>
  <si>
    <t>Porcentaje de participación en el APCA</t>
  </si>
  <si>
    <t>Activo Corriente último cierre fiscal</t>
  </si>
  <si>
    <t>Activo Total último cierre fiscal</t>
  </si>
  <si>
    <t>Pasivo Corriente último cierre fiscal</t>
  </si>
  <si>
    <t>Pasivo Total último cierre fiscal</t>
  </si>
  <si>
    <t>FORMULACIÓN PARA REVISIÓN DE  REQUISITOS DE CALIFICACIÓN FINANCIERA</t>
  </si>
  <si>
    <t>IAO</t>
  </si>
  <si>
    <t>REQUISITO</t>
  </si>
  <si>
    <t>5.5 (a)</t>
  </si>
  <si>
    <t>INTEGRANTE 1</t>
  </si>
  <si>
    <t>INTEGRANTE 2</t>
  </si>
  <si>
    <t>INTEGRANTE 3</t>
  </si>
  <si>
    <t>VALOR MÍNIMO A ACREDITAR</t>
  </si>
  <si>
    <t xml:space="preserve">FACTURACION 2018 </t>
  </si>
  <si>
    <t>Año</t>
  </si>
  <si>
    <t>Valor facturación en COP$</t>
  </si>
  <si>
    <t>Valor facturación en SMMLV</t>
  </si>
  <si>
    <t xml:space="preserve">FACTURACION 2019 </t>
  </si>
  <si>
    <t>FACTURACION 2020</t>
  </si>
  <si>
    <t>TOTAL APCA</t>
  </si>
  <si>
    <t>% MÍNIMO A ACREDITAR PARA INTEGRANTE REPRESENTANTE</t>
  </si>
  <si>
    <t>VALOR MÍNIMO REQUERIDO IAO (5.6) EN SMMLV</t>
  </si>
  <si>
    <t xml:space="preserve">ACREDITA PORCENTAJE MÍNIMO DEL REQUISITO (IAO 5.6) </t>
  </si>
  <si>
    <t>5.5 (e)</t>
  </si>
  <si>
    <t xml:space="preserve">ÍNDICE DE ACTIVO MÍNIMO REQUERIDO IAO (5.6) </t>
  </si>
  <si>
    <t>ÍNDICE DE ACTIVO LÍQUIDO DE INTEGRANTES Y PROPONENTE</t>
  </si>
  <si>
    <t>APCA</t>
  </si>
  <si>
    <t>5.5 (g)</t>
  </si>
  <si>
    <t>&lt;=</t>
  </si>
  <si>
    <t>Liquidez del proponente superior al índice requerido</t>
  </si>
  <si>
    <t>INDICADOR DE LIQUIDEZ</t>
  </si>
  <si>
    <t>Endeudamiento del proponente inferior al índice requerido</t>
  </si>
  <si>
    <t>&gt;=</t>
  </si>
  <si>
    <t>INDICADOR DE ENDEUDAMIENTO</t>
  </si>
  <si>
    <t>APORTA CUPO</t>
  </si>
  <si>
    <t>% MÍNIMO A ACREDITAR PARA INTEGRANTE-S NO REPRESENTANTE</t>
  </si>
  <si>
    <t>PROCESO:</t>
  </si>
  <si>
    <t>INDICADOR</t>
  </si>
  <si>
    <t>PARÁMETRO EXIGIDO MÍNIMO</t>
  </si>
  <si>
    <t>FORMULA OFERENTE INDIVIDUAL</t>
  </si>
  <si>
    <t>FORMULA OFERENTE PLURAL (APCA)</t>
  </si>
  <si>
    <t>REQUSITOS ADICIONALES IAO 5.6</t>
  </si>
  <si>
    <t>IAO 5.5 (a)</t>
  </si>
  <si>
    <t>FACTURACION</t>
  </si>
  <si>
    <t>F = FP ≥ 1,5 PR</t>
  </si>
  <si>
    <t>FP ≥ 1,5 PR</t>
  </si>
  <si>
    <t>El integrante designado como representante de la APCA deberá cumplir al menos con el 40% del requisito.                                                                         Los integrantes NO representantes de la APCA deberán cumplir con al menos el 25% del requisito</t>
  </si>
  <si>
    <t>IAO 5.5 (e)</t>
  </si>
  <si>
    <t>ACTIVOS LIQUIDOS</t>
  </si>
  <si>
    <t>AL = AC - PC - CE ≥ 10% PR</t>
  </si>
  <si>
    <t>AC - PC - CE</t>
  </si>
  <si>
    <t>IAO 5.5 (g)</t>
  </si>
  <si>
    <t>ÍNDICE DE LIQUIDEZ</t>
  </si>
  <si>
    <t>AC / PC</t>
  </si>
  <si>
    <t>NO APLICA</t>
  </si>
  <si>
    <t>IE = PT / AT &lt; 0.7</t>
  </si>
  <si>
    <t>PT / AT</t>
  </si>
  <si>
    <t>CUPO DE CREDITO</t>
  </si>
  <si>
    <t>CC = CC ≥ 10% PR</t>
  </si>
  <si>
    <t>CC</t>
  </si>
  <si>
    <t>El integrante que aporte el mayor cupo de crédito deberá tener una participación no menor al 40% del APCA.                 El cupo de crédito podrá ser aportado por uno solo de los integrantes en su totalidad, siempre que tenga una participación en el APCA no inferior al 40%</t>
  </si>
  <si>
    <t>CONVENCIONES</t>
  </si>
  <si>
    <t>PR = Presupuesto de referencia</t>
  </si>
  <si>
    <t>F = Facturación</t>
  </si>
  <si>
    <t>FP = Facturación promedio</t>
  </si>
  <si>
    <t>FPi = Facturación promedio de cada uno de los integrantes del oferente</t>
  </si>
  <si>
    <t>IL = Índice de liquidez</t>
  </si>
  <si>
    <t>IE = Indicador de Endeudamiento</t>
  </si>
  <si>
    <t>AC= Activo Corriente</t>
  </si>
  <si>
    <t>PC = Pasivo Corriente</t>
  </si>
  <si>
    <t>ACi= Activo Corriente de cada uno de los integrantes del oferente</t>
  </si>
  <si>
    <t>PCi = Pasivo Corriente de cada uno de los integrantes del oferente</t>
  </si>
  <si>
    <t>PT= Pasivo total</t>
  </si>
  <si>
    <t>PTi= Pasivo total de cada uno de los integrantes del oferente</t>
  </si>
  <si>
    <t>AT= Activo total</t>
  </si>
  <si>
    <t>ATi= Activo total de cada uno de los integrantes del oferente</t>
  </si>
  <si>
    <t>%I= Porcentaje de participación de cada uno de los integrantes del oferente</t>
  </si>
  <si>
    <t>AL = Activo Líquido</t>
  </si>
  <si>
    <t>CE = Contratos en ejecución</t>
  </si>
  <si>
    <t>CEi = Contratos en ejecución de cada uno de los integrantes del oferente</t>
  </si>
  <si>
    <t>CC = Cupo de crédito</t>
  </si>
  <si>
    <t>CCi = Cupo de crédito de cada uno de los integrantes del oferente</t>
  </si>
  <si>
    <t>P = Patrimonio</t>
  </si>
  <si>
    <t>Pi = Patrimonio de cada uno de los integrantes del oferente</t>
  </si>
  <si>
    <t>FORMULARIO DE CÁLCULO 
DE REQUISITOS DE ORDEN FINANCIERO PARA APCAS</t>
  </si>
  <si>
    <t>Nombre proponente</t>
  </si>
  <si>
    <t>LOTE 1</t>
  </si>
  <si>
    <t>LOTE 2</t>
  </si>
  <si>
    <t>LOTE</t>
  </si>
  <si>
    <t>PREF</t>
  </si>
  <si>
    <t>EN SMMLV</t>
  </si>
  <si>
    <t>LOTE 1 Y 2</t>
  </si>
  <si>
    <t>REQUISITOS FINANCIEROS DE CALIFICACIÓN
PROCESO: LPN-GIP-06-2021</t>
  </si>
  <si>
    <t>IL= AC / PC ≥ 1.2</t>
  </si>
  <si>
    <t>PRECIO DE REFERENCIA EN SMMLV AÑO 2022</t>
  </si>
  <si>
    <t>VALOR OFERTADO</t>
  </si>
  <si>
    <t>Activo Total del mejor año fiscal de los últimos 3</t>
  </si>
  <si>
    <t>Pasivo Corriente del mejor año fiscal de los últimos 3</t>
  </si>
  <si>
    <t>Pasivo Total del mejor año fiscal de los últimos 3</t>
  </si>
  <si>
    <t>Mejor año fiscal de los últimos 3 para calificar  indicadores de liquidez y endeudamiento</t>
  </si>
  <si>
    <t>INFORMACIÓN FINANCIERA ( PARA PROPONENTE PLURAL)
Diligencie la información de cada integrante según corresponda en los campos amarillos.  Los campos de valor deben expresarse en pesos colombianos según las reglas de conversión de los DDL.</t>
  </si>
  <si>
    <t>FACTURACION 2021</t>
  </si>
  <si>
    <t>SMMLV</t>
  </si>
  <si>
    <t>PROMEDIO 3  MEJORES</t>
  </si>
  <si>
    <t>El monto mínimo de activos líquidos del Oferente seleccionado deberá ser como mínimo el 20% del valor del precio de referencia o de su oferta, si esta lo supera.</t>
  </si>
  <si>
    <t>INFORMACIÓN FINANCIERA ( PARA PROPONENTE INDIVIDUAL)
Diligencie la información según corresponda en los campos amarillos.  Los campos de valor deben expresarse en pesos colombianos según las reglas de conversión de los DDL.</t>
  </si>
  <si>
    <t>MONEDA DEL CUPO</t>
  </si>
  <si>
    <t>TRM FECHA APERTURA</t>
  </si>
  <si>
    <t>Activo Total del mejor año fiscal de los últimos 3 en COP</t>
  </si>
  <si>
    <t>Pasivo Corriente del mejor año fiscal de los últimos 3 en COP</t>
  </si>
  <si>
    <t>Pasivo Total del mejor año fiscal de los últimos 3 en COP</t>
  </si>
  <si>
    <t>Activo Corriente último cierre fiscal en COP</t>
  </si>
  <si>
    <t>Activo Total último cierre fiscal en COP</t>
  </si>
  <si>
    <t>VALOR DEL CUPO</t>
  </si>
  <si>
    <t>VALOR CUPO EN COP</t>
  </si>
  <si>
    <t>Saldo por ejecutar en contratos en ejecución</t>
  </si>
  <si>
    <t>VALOR CUPO EN PESOS</t>
  </si>
  <si>
    <t>FORMULARIO DE CÁLCULO 
DE REQUISITOS DE ORDEN FINANCIERO PARA PROPONENTE INDIVIDUAL</t>
  </si>
  <si>
    <t xml:space="preserve">ACTIVO LIQUIDO (AC-PC-Contratos por ejecutar X 20%) </t>
  </si>
  <si>
    <t>ACTIVO LIQUIDO (AC-PC-Contratos por ejecutar X 20%) - Último cierre fiscal</t>
  </si>
  <si>
    <t>LPN-GIP-08-2023</t>
  </si>
  <si>
    <t>PRECIO DE REFERENCIA EN SMMLV AÑO 2023</t>
  </si>
  <si>
    <t>FACTURACION 2022</t>
  </si>
  <si>
    <t>PROMEDIO DE LA FACTURACIÓN EN CONSTRUCCIÓN DE OBRAS CIVILES DE LOS TRES MEJORES AÑOS EN SMMLV
&gt;=1,2 veces el Precio de referencia</t>
  </si>
  <si>
    <t>COP</t>
  </si>
  <si>
    <t>SI</t>
  </si>
  <si>
    <t>PROMEDIO 3  MEJORES AÑOS</t>
  </si>
  <si>
    <t>Activo Corriente mejor año fiscal de los últimos 3</t>
  </si>
  <si>
    <t>Activo Corriente mejor año fiscal de los últimos 3 en COP</t>
  </si>
  <si>
    <t>USS DOLAR</t>
  </si>
  <si>
    <t>Cupo de crédito mayor o igual al 10% precio de referencia. Si proponente no cumple activo líquido puede aportar cupo de crédito del 20%.  El integrante que aporte el mayo cupo de crédito deberá tener mínimo el 40% del APCA.</t>
  </si>
  <si>
    <t>Cupo de crédito mayor o igual al 10% precio de referencia  o al 20% si activo líquido es insuficiente.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</si>
</sst>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quot;$&quot;\ #,##0.00;\-&quot;$&quot;\ #,##0.00"/>
    <numFmt numFmtId="165" formatCode="_-&quot;$&quot;\ * #,##0.00_-;\-&quot;$&quot;\ * #,##0.00_-;_-&quot;$&quot;\ * &quot;-&quot;??_-;_-@_-"/>
    <numFmt numFmtId="166" formatCode="#,##0.00_ ;\-#,##0.00\ "/>
    <numFmt numFmtId="167" formatCode="&quot;$&quot;\ #,##0"/>
    <numFmt numFmtId="168" formatCode="&quot;$&quot;\ #,##0.00"/>
    <numFmt numFmtId="169" formatCode="_-* #,##0_-;\-* #,##0_-;_-* &quot;-&quot;??_-;_-@_-"/>
    <numFmt numFmtId="170" formatCode="_-[$$-240A]\ * #,##0_-;\-[$$-240A]\ * #,##0_-;_-[$$-240A]\ * &quot;-&quot;??_-;_-@_-"/>
    <numFmt numFmtId="171" formatCode="_-[$$-240A]\ * #,##0.00_-;\-[$$-240A]\ * #,##0.00_-;_-[$$-240A]\ * &quot;-&quot;??_-;_-@_-"/>
    <numFmt numFmtId="172" formatCode="0.00_ ;\-0.00\ "/>
    <numFmt numFmtId="173" formatCode="[$COP]\ #,##0;\-[$COP]\ #,##0"/>
    <numFmt numFmtId="174" formatCode="_-&quot;$&quot;\ * #,##0_-;\-&quot;$&quot;\ * #,##0_-;_-&quot;$&quot;\ * &quot;-&quot;??_-;_-@_-"/>
    <numFmt numFmtId="175" formatCode="0_ ;\-0\ "/>
  </numFmts>
  <fonts count="16"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Calibri"/>
      <family val="2"/>
      <scheme val="minor"/>
    </font>
    <font>
      <b/>
      <sz val="11"/>
      <name val="Calibri"/>
      <family val="2"/>
      <scheme val="minor"/>
    </font>
    <font>
      <sz val="11"/>
      <color rgb="FF000000"/>
      <name val="Calibri"/>
      <family val="2"/>
      <scheme val="minor"/>
    </font>
    <font>
      <b/>
      <sz val="14"/>
      <name val="Arial"/>
      <family val="2"/>
    </font>
    <font>
      <sz val="10"/>
      <name val="Arial"/>
      <family val="2"/>
    </font>
    <font>
      <sz val="10"/>
      <color theme="1"/>
      <name val="Arial"/>
      <family val="2"/>
    </font>
    <font>
      <sz val="14"/>
      <name val="Arial"/>
      <family val="2"/>
    </font>
    <font>
      <b/>
      <sz val="12"/>
      <name val="Arial"/>
      <family val="2"/>
    </font>
    <font>
      <sz val="12"/>
      <color theme="1"/>
      <name val="Calibri"/>
      <family val="2"/>
      <scheme val="minor"/>
    </font>
    <font>
      <sz val="12"/>
      <name val="Arial"/>
      <family val="2"/>
    </font>
    <font>
      <sz val="14"/>
      <color theme="1"/>
      <name val="Calibri"/>
      <family val="2"/>
      <scheme val="minor"/>
    </font>
    <font>
      <sz val="8"/>
      <name val="Calibri"/>
      <family val="2"/>
      <scheme val="minor"/>
    </font>
    <font>
      <b/>
      <sz val="14"/>
      <color theme="1"/>
      <name val="Calibri"/>
      <family val="2"/>
      <scheme val="minor"/>
    </font>
  </fonts>
  <fills count="11">
    <fill>
      <patternFill patternType="none"/>
    </fill>
    <fill>
      <patternFill patternType="gray125"/>
    </fill>
    <fill>
      <patternFill patternType="solid">
        <fgColor rgb="FFD9E1F2"/>
        <bgColor rgb="FF000000"/>
      </patternFill>
    </fill>
    <fill>
      <patternFill patternType="solid">
        <fgColor theme="8" tint="0.59999389629810485"/>
        <bgColor rgb="FF000000"/>
      </patternFill>
    </fill>
    <fill>
      <patternFill patternType="solid">
        <fgColor theme="8" tint="0.59999389629810485"/>
        <bgColor indexed="64"/>
      </patternFill>
    </fill>
    <fill>
      <patternFill patternType="solid">
        <fgColor theme="8" tint="0.79998168889431442"/>
        <bgColor indexed="64"/>
      </patternFill>
    </fill>
    <fill>
      <patternFill patternType="solid">
        <fgColor theme="8" tint="0.79998168889431442"/>
        <bgColor rgb="FF000000"/>
      </patternFill>
    </fill>
    <fill>
      <patternFill patternType="solid">
        <fgColor rgb="FFFFFFCC"/>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00B0F0"/>
        <bgColor indexed="64"/>
      </patternFill>
    </fill>
  </fills>
  <borders count="33">
    <border>
      <left/>
      <right/>
      <top/>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auto="1"/>
      </left>
      <right style="thin">
        <color indexed="64"/>
      </right>
      <top style="thin">
        <color indexed="64"/>
      </top>
      <bottom style="thin">
        <color indexed="64"/>
      </bottom>
      <diagonal/>
    </border>
    <border>
      <left style="double">
        <color auto="1"/>
      </left>
      <right/>
      <top/>
      <bottom/>
      <diagonal/>
    </border>
    <border>
      <left style="double">
        <color auto="1"/>
      </left>
      <right style="thin">
        <color indexed="64"/>
      </right>
      <top style="thin">
        <color indexed="64"/>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right style="double">
        <color auto="1"/>
      </right>
      <top/>
      <bottom/>
      <diagonal/>
    </border>
    <border>
      <left style="thin">
        <color indexed="64"/>
      </left>
      <right style="double">
        <color auto="1"/>
      </right>
      <top style="thin">
        <color indexed="64"/>
      </top>
      <bottom style="thin">
        <color indexed="64"/>
      </bottom>
      <diagonal/>
    </border>
    <border>
      <left style="thin">
        <color indexed="64"/>
      </left>
      <right style="double">
        <color auto="1"/>
      </right>
      <top style="thin">
        <color indexed="64"/>
      </top>
      <bottom/>
      <diagonal/>
    </border>
    <border>
      <left style="thin">
        <color indexed="64"/>
      </left>
      <right style="double">
        <color auto="1"/>
      </right>
      <top/>
      <bottom/>
      <diagonal/>
    </border>
    <border>
      <left style="thin">
        <color indexed="64"/>
      </left>
      <right style="double">
        <color auto="1"/>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double">
        <color auto="1"/>
      </left>
      <right/>
      <top style="thin">
        <color indexed="64"/>
      </top>
      <bottom style="thin">
        <color indexed="64"/>
      </bottom>
      <diagonal/>
    </border>
    <border>
      <left/>
      <right style="double">
        <color auto="1"/>
      </right>
      <top style="thin">
        <color indexed="64"/>
      </top>
      <bottom style="thin">
        <color indexed="64"/>
      </bottom>
      <diagonal/>
    </border>
    <border>
      <left style="double">
        <color auto="1"/>
      </left>
      <right style="thin">
        <color indexed="64"/>
      </right>
      <top style="thin">
        <color indexed="64"/>
      </top>
      <bottom style="double">
        <color auto="1"/>
      </bottom>
      <diagonal/>
    </border>
    <border>
      <left style="thin">
        <color indexed="64"/>
      </left>
      <right/>
      <top style="thin">
        <color indexed="64"/>
      </top>
      <bottom style="double">
        <color auto="1"/>
      </bottom>
      <diagonal/>
    </border>
    <border>
      <left/>
      <right/>
      <top style="thin">
        <color indexed="64"/>
      </top>
      <bottom style="double">
        <color auto="1"/>
      </bottom>
      <diagonal/>
    </border>
    <border>
      <left/>
      <right style="thin">
        <color indexed="64"/>
      </right>
      <top style="thin">
        <color indexed="64"/>
      </top>
      <bottom style="double">
        <color auto="1"/>
      </bottom>
      <diagonal/>
    </border>
    <border>
      <left style="thin">
        <color indexed="64"/>
      </left>
      <right style="double">
        <color auto="1"/>
      </right>
      <top/>
      <bottom style="double">
        <color auto="1"/>
      </bottom>
      <diagonal/>
    </border>
    <border>
      <left style="thin">
        <color indexed="64"/>
      </left>
      <right style="thin">
        <color indexed="64"/>
      </right>
      <top style="thin">
        <color indexed="64"/>
      </top>
      <bottom style="double">
        <color auto="1"/>
      </bottom>
      <diagonal/>
    </border>
  </borders>
  <cellStyleXfs count="5">
    <xf numFmtId="0" fontId="0" fillId="0" borderId="0"/>
    <xf numFmtId="43"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57">
    <xf numFmtId="0" fontId="0" fillId="0" borderId="0" xfId="0"/>
    <xf numFmtId="2" fontId="0" fillId="0" borderId="4" xfId="0" applyNumberFormat="1" applyBorder="1" applyAlignment="1">
      <alignment horizontal="center" vertical="center" wrapText="1"/>
    </xf>
    <xf numFmtId="0" fontId="0" fillId="0" borderId="5" xfId="0" applyBorder="1" applyAlignment="1">
      <alignment horizontal="justify" vertical="center" wrapText="1"/>
    </xf>
    <xf numFmtId="0" fontId="0" fillId="0" borderId="7" xfId="0" applyBorder="1" applyAlignment="1">
      <alignment horizontal="justify" vertical="center" wrapText="1"/>
    </xf>
    <xf numFmtId="165" fontId="0" fillId="0" borderId="4" xfId="2" applyFont="1" applyBorder="1" applyAlignment="1" applyProtection="1">
      <alignment vertical="center" wrapText="1"/>
    </xf>
    <xf numFmtId="0" fontId="0" fillId="0" borderId="11" xfId="0" applyBorder="1"/>
    <xf numFmtId="0" fontId="3" fillId="2" borderId="5" xfId="0" applyFont="1" applyFill="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xf numFmtId="0" fontId="3" fillId="6" borderId="5" xfId="0" applyFont="1" applyFill="1" applyBorder="1" applyAlignment="1">
      <alignment horizontal="center" vertical="center" wrapText="1"/>
    </xf>
    <xf numFmtId="0" fontId="2" fillId="0" borderId="5" xfId="0" applyFont="1" applyBorder="1" applyAlignment="1">
      <alignment horizontal="center" vertical="center"/>
    </xf>
    <xf numFmtId="0" fontId="2" fillId="5" borderId="5" xfId="0" applyFont="1" applyFill="1" applyBorder="1" applyAlignment="1">
      <alignment horizontal="center" vertical="center" wrapText="1"/>
    </xf>
    <xf numFmtId="0" fontId="0" fillId="0" borderId="5" xfId="0" applyBorder="1" applyAlignment="1">
      <alignment horizontal="center" vertical="center"/>
    </xf>
    <xf numFmtId="165" fontId="2" fillId="5" borderId="12" xfId="2" applyFont="1" applyFill="1" applyBorder="1" applyAlignment="1" applyProtection="1">
      <alignment horizontal="center" vertical="center" wrapText="1"/>
    </xf>
    <xf numFmtId="9" fontId="0" fillId="0" borderId="12" xfId="0" applyNumberFormat="1" applyBorder="1" applyAlignment="1">
      <alignment vertical="center" wrapText="1"/>
    </xf>
    <xf numFmtId="166" fontId="0" fillId="0" borderId="12" xfId="2" applyNumberFormat="1" applyFont="1" applyBorder="1" applyAlignment="1" applyProtection="1">
      <alignment vertical="center" wrapText="1"/>
    </xf>
    <xf numFmtId="0" fontId="0" fillId="0" borderId="5" xfId="0" applyBorder="1"/>
    <xf numFmtId="165" fontId="0" fillId="0" borderId="12" xfId="2" applyFont="1" applyBorder="1" applyAlignment="1" applyProtection="1">
      <alignment vertical="center" wrapText="1"/>
    </xf>
    <xf numFmtId="165" fontId="0" fillId="0" borderId="4" xfId="2" applyFont="1" applyFill="1" applyBorder="1" applyAlignment="1" applyProtection="1">
      <alignment horizontal="center" vertical="center" wrapText="1"/>
    </xf>
    <xf numFmtId="9" fontId="0" fillId="0" borderId="11" xfId="0" applyNumberFormat="1" applyBorder="1" applyAlignment="1">
      <alignment horizontal="center" vertical="center" wrapText="1"/>
    </xf>
    <xf numFmtId="168" fontId="5" fillId="0" borderId="0" xfId="0" applyNumberFormat="1" applyFont="1" applyAlignment="1">
      <alignment horizontal="right" vertical="center" wrapText="1"/>
    </xf>
    <xf numFmtId="0" fontId="6" fillId="0" borderId="0" xfId="0" applyFont="1" applyAlignment="1">
      <alignment horizontal="left" vertical="center"/>
    </xf>
    <xf numFmtId="169" fontId="0" fillId="0" borderId="0" xfId="1" applyNumberFormat="1" applyFont="1"/>
    <xf numFmtId="169" fontId="0" fillId="0" borderId="0" xfId="0" applyNumberFormat="1"/>
    <xf numFmtId="0" fontId="7" fillId="0" borderId="0" xfId="0" applyFont="1" applyAlignment="1">
      <alignment horizontal="left" vertical="center"/>
    </xf>
    <xf numFmtId="0" fontId="6" fillId="4" borderId="16" xfId="0" applyFont="1" applyFill="1" applyBorder="1" applyAlignment="1">
      <alignment horizontal="center" vertical="center"/>
    </xf>
    <xf numFmtId="0" fontId="6" fillId="4" borderId="17" xfId="0" applyFont="1" applyFill="1" applyBorder="1" applyAlignment="1">
      <alignment horizontal="center" vertical="center"/>
    </xf>
    <xf numFmtId="0" fontId="6" fillId="4" borderId="17"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9" fillId="0" borderId="19" xfId="0" applyFont="1" applyBorder="1" applyAlignment="1">
      <alignment vertical="center" wrapText="1"/>
    </xf>
    <xf numFmtId="0" fontId="9" fillId="0" borderId="4" xfId="0" applyFont="1" applyBorder="1" applyAlignment="1">
      <alignment vertical="center" wrapText="1"/>
    </xf>
    <xf numFmtId="0" fontId="9" fillId="0" borderId="4" xfId="0" applyFont="1" applyBorder="1" applyAlignment="1">
      <alignment horizontal="center" vertical="center" wrapText="1"/>
    </xf>
    <xf numFmtId="0" fontId="9" fillId="0" borderId="20" xfId="0" applyFont="1" applyBorder="1" applyAlignment="1">
      <alignment vertical="center" wrapText="1"/>
    </xf>
    <xf numFmtId="0" fontId="9" fillId="0" borderId="21" xfId="0" applyFont="1" applyBorder="1" applyAlignment="1">
      <alignment vertical="center" wrapText="1"/>
    </xf>
    <xf numFmtId="0" fontId="9" fillId="0" borderId="22" xfId="0" applyFont="1" applyBorder="1" applyAlignment="1">
      <alignment vertical="center" wrapText="1"/>
    </xf>
    <xf numFmtId="0" fontId="9" fillId="0" borderId="22" xfId="0" applyFont="1" applyBorder="1" applyAlignment="1">
      <alignment horizontal="center" vertical="center" wrapText="1"/>
    </xf>
    <xf numFmtId="0" fontId="9" fillId="0" borderId="23" xfId="0" applyFont="1" applyBorder="1" applyAlignment="1">
      <alignment vertical="center" wrapText="1"/>
    </xf>
    <xf numFmtId="0" fontId="11" fillId="0" borderId="0" xfId="0" applyFont="1"/>
    <xf numFmtId="0" fontId="12" fillId="0" borderId="0" xfId="0" applyFont="1" applyAlignment="1">
      <alignment horizontal="left" vertical="center"/>
    </xf>
    <xf numFmtId="9" fontId="0" fillId="0" borderId="4" xfId="2" applyNumberFormat="1" applyFont="1" applyBorder="1" applyAlignment="1" applyProtection="1">
      <alignment horizontal="center" vertical="center" wrapText="1"/>
    </xf>
    <xf numFmtId="0" fontId="0" fillId="0" borderId="8" xfId="0" applyBorder="1"/>
    <xf numFmtId="0" fontId="0" fillId="0" borderId="10" xfId="0" applyBorder="1"/>
    <xf numFmtId="170" fontId="11" fillId="0" borderId="0" xfId="0" applyNumberFormat="1" applyFont="1"/>
    <xf numFmtId="0" fontId="0" fillId="0" borderId="5" xfId="0" applyBorder="1" applyAlignment="1">
      <alignment vertical="center" wrapText="1"/>
    </xf>
    <xf numFmtId="43" fontId="0" fillId="0" borderId="12" xfId="1" applyFont="1" applyBorder="1" applyAlignment="1" applyProtection="1">
      <alignment vertical="center" wrapText="1"/>
    </xf>
    <xf numFmtId="10" fontId="0" fillId="0" borderId="0" xfId="3" applyNumberFormat="1" applyFont="1"/>
    <xf numFmtId="10" fontId="0" fillId="0" borderId="12" xfId="3" applyNumberFormat="1" applyFont="1" applyBorder="1" applyAlignment="1" applyProtection="1">
      <alignment vertical="center" wrapText="1"/>
    </xf>
    <xf numFmtId="0" fontId="2" fillId="0" borderId="4" xfId="0" applyFont="1" applyBorder="1" applyAlignment="1">
      <alignment horizontal="center" vertical="center" wrapText="1"/>
    </xf>
    <xf numFmtId="0" fontId="0" fillId="0" borderId="9" xfId="0" applyBorder="1"/>
    <xf numFmtId="170" fontId="11" fillId="0" borderId="0" xfId="0" applyNumberFormat="1" applyFont="1" applyAlignment="1">
      <alignment horizontal="right"/>
    </xf>
    <xf numFmtId="4" fontId="0" fillId="0" borderId="4" xfId="0" applyNumberFormat="1" applyBorder="1" applyAlignment="1">
      <alignment horizontal="center" vertical="center"/>
    </xf>
    <xf numFmtId="9" fontId="13" fillId="0" borderId="4" xfId="3" applyFont="1" applyBorder="1" applyAlignment="1" applyProtection="1">
      <alignment horizontal="center" vertical="center" wrapText="1"/>
    </xf>
    <xf numFmtId="0" fontId="0" fillId="0" borderId="0" xfId="0" applyAlignment="1">
      <alignment vertical="center" wrapText="1"/>
    </xf>
    <xf numFmtId="171" fontId="0" fillId="0" borderId="0" xfId="0" applyNumberFormat="1" applyAlignment="1">
      <alignment vertical="center" wrapText="1"/>
    </xf>
    <xf numFmtId="4" fontId="0" fillId="0" borderId="4" xfId="2" applyNumberFormat="1" applyFont="1" applyFill="1" applyBorder="1" applyAlignment="1" applyProtection="1">
      <alignment horizontal="center" vertical="center"/>
    </xf>
    <xf numFmtId="171" fontId="0" fillId="0" borderId="0" xfId="0" applyNumberFormat="1"/>
    <xf numFmtId="10" fontId="0" fillId="0" borderId="0" xfId="3" applyNumberFormat="1" applyFont="1" applyProtection="1"/>
    <xf numFmtId="0" fontId="2" fillId="9" borderId="4" xfId="0" applyFont="1" applyFill="1" applyBorder="1" applyAlignment="1">
      <alignment vertical="center" wrapText="1"/>
    </xf>
    <xf numFmtId="169" fontId="2" fillId="9" borderId="4" xfId="1" applyNumberFormat="1" applyFont="1" applyFill="1" applyBorder="1" applyAlignment="1" applyProtection="1">
      <alignment vertical="center" wrapText="1"/>
    </xf>
    <xf numFmtId="174" fontId="0" fillId="0" borderId="12" xfId="2" applyNumberFormat="1" applyFont="1" applyBorder="1" applyAlignment="1" applyProtection="1">
      <alignment vertical="center" wrapText="1"/>
    </xf>
    <xf numFmtId="167" fontId="0" fillId="0" borderId="0" xfId="0" applyNumberFormat="1" applyAlignment="1">
      <alignment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0" borderId="9" xfId="0" applyFont="1" applyBorder="1" applyAlignment="1">
      <alignment horizontal="center" vertical="center" wrapText="1"/>
    </xf>
    <xf numFmtId="43" fontId="13" fillId="0" borderId="4" xfId="1" applyFont="1" applyBorder="1" applyAlignment="1" applyProtection="1">
      <alignment horizontal="center" vertical="center" wrapText="1"/>
    </xf>
    <xf numFmtId="174" fontId="0" fillId="0" borderId="0" xfId="0" applyNumberFormat="1"/>
    <xf numFmtId="169" fontId="0" fillId="0" borderId="4" xfId="1" applyNumberFormat="1" applyFont="1" applyFill="1" applyBorder="1" applyAlignment="1" applyProtection="1">
      <alignment horizontal="center" vertical="center" wrapText="1"/>
    </xf>
    <xf numFmtId="43" fontId="0" fillId="0" borderId="4" xfId="1" applyFont="1" applyFill="1" applyBorder="1" applyAlignment="1" applyProtection="1">
      <alignment horizontal="center" vertical="center" wrapText="1"/>
    </xf>
    <xf numFmtId="43" fontId="0" fillId="0" borderId="4" xfId="1" applyFont="1" applyBorder="1" applyAlignment="1" applyProtection="1">
      <alignment horizontal="center" vertical="center"/>
    </xf>
    <xf numFmtId="43" fontId="0" fillId="0" borderId="4" xfId="1" applyFont="1" applyFill="1" applyBorder="1" applyAlignment="1" applyProtection="1">
      <alignment horizontal="center" vertical="center"/>
    </xf>
    <xf numFmtId="43" fontId="0" fillId="0" borderId="4" xfId="1" applyFont="1" applyBorder="1" applyAlignment="1" applyProtection="1">
      <alignment vertical="center"/>
    </xf>
    <xf numFmtId="43" fontId="0" fillId="0" borderId="11" xfId="1" applyFont="1" applyBorder="1" applyAlignment="1" applyProtection="1">
      <alignment horizontal="center" vertical="center" wrapText="1"/>
    </xf>
    <xf numFmtId="43" fontId="0" fillId="0" borderId="11" xfId="1" applyFont="1" applyBorder="1" applyProtection="1"/>
    <xf numFmtId="43" fontId="0" fillId="0" borderId="11" xfId="0" applyNumberFormat="1" applyBorder="1"/>
    <xf numFmtId="0" fontId="2" fillId="7" borderId="2" xfId="0" applyFont="1" applyFill="1" applyBorder="1" applyAlignment="1" applyProtection="1">
      <alignment vertical="center" wrapText="1"/>
      <protection locked="0"/>
    </xf>
    <xf numFmtId="3" fontId="2" fillId="7" borderId="2" xfId="0" applyNumberFormat="1" applyFont="1" applyFill="1" applyBorder="1" applyAlignment="1" applyProtection="1">
      <alignment vertical="center" wrapText="1"/>
      <protection locked="0"/>
    </xf>
    <xf numFmtId="169" fontId="0" fillId="7" borderId="4" xfId="1" applyNumberFormat="1" applyFont="1" applyFill="1" applyBorder="1" applyAlignment="1" applyProtection="1">
      <alignment horizontal="right" vertical="center" wrapText="1"/>
    </xf>
    <xf numFmtId="171" fontId="13" fillId="8" borderId="4" xfId="2" applyNumberFormat="1" applyFont="1" applyFill="1" applyBorder="1" applyAlignment="1" applyProtection="1">
      <alignment horizontal="center" vertical="center" wrapText="1"/>
      <protection locked="0"/>
    </xf>
    <xf numFmtId="164" fontId="0" fillId="7" borderId="4" xfId="2" applyNumberFormat="1" applyFont="1" applyFill="1" applyBorder="1" applyAlignment="1" applyProtection="1">
      <alignment horizontal="right" vertical="center" wrapText="1"/>
      <protection locked="0"/>
    </xf>
    <xf numFmtId="0" fontId="2" fillId="8" borderId="4" xfId="0" applyFont="1" applyFill="1" applyBorder="1" applyAlignment="1" applyProtection="1">
      <alignment vertical="center" wrapText="1"/>
      <protection locked="0"/>
    </xf>
    <xf numFmtId="4" fontId="2" fillId="8" borderId="4" xfId="0" applyNumberFormat="1" applyFont="1" applyFill="1" applyBorder="1" applyAlignment="1" applyProtection="1">
      <alignment vertical="center" wrapText="1"/>
      <protection locked="0"/>
    </xf>
    <xf numFmtId="43" fontId="2" fillId="0" borderId="12" xfId="1" applyFont="1" applyBorder="1" applyAlignment="1" applyProtection="1">
      <alignment vertical="center" wrapText="1"/>
    </xf>
    <xf numFmtId="165" fontId="2" fillId="0" borderId="12" xfId="2" applyFont="1" applyBorder="1" applyAlignment="1" applyProtection="1">
      <alignment vertical="center" wrapText="1"/>
    </xf>
    <xf numFmtId="0" fontId="2" fillId="9" borderId="5" xfId="0" applyFont="1" applyFill="1" applyBorder="1" applyAlignment="1">
      <alignment vertical="center" wrapText="1"/>
    </xf>
    <xf numFmtId="0" fontId="2" fillId="9" borderId="5" xfId="0" applyFont="1" applyFill="1" applyBorder="1" applyAlignment="1">
      <alignment horizontal="justify" vertical="center" wrapText="1"/>
    </xf>
    <xf numFmtId="169" fontId="3" fillId="2" borderId="27" xfId="0" applyNumberFormat="1" applyFont="1" applyFill="1" applyBorder="1" applyAlignment="1">
      <alignment vertical="center" wrapText="1"/>
    </xf>
    <xf numFmtId="167" fontId="2" fillId="0" borderId="12" xfId="0" applyNumberFormat="1" applyFont="1" applyBorder="1" applyAlignment="1">
      <alignment vertical="center" wrapText="1"/>
    </xf>
    <xf numFmtId="171" fontId="0" fillId="7" borderId="12" xfId="0" applyNumberFormat="1" applyFill="1" applyBorder="1" applyAlignment="1" applyProtection="1">
      <alignment vertical="center" wrapText="1"/>
      <protection locked="0"/>
    </xf>
    <xf numFmtId="0" fontId="0" fillId="0" borderId="27" xfId="0" applyBorder="1" applyAlignment="1">
      <alignment horizontal="justify" vertical="center" wrapText="1"/>
    </xf>
    <xf numFmtId="168" fontId="0" fillId="0" borderId="11" xfId="0" applyNumberFormat="1" applyBorder="1"/>
    <xf numFmtId="171" fontId="13" fillId="10" borderId="4" xfId="2" applyNumberFormat="1" applyFont="1" applyFill="1" applyBorder="1" applyAlignment="1" applyProtection="1">
      <alignment horizontal="center" vertical="center" wrapText="1"/>
    </xf>
    <xf numFmtId="43" fontId="0" fillId="0" borderId="0" xfId="1" applyFont="1"/>
    <xf numFmtId="9" fontId="15" fillId="0" borderId="4" xfId="3" applyFont="1" applyBorder="1" applyAlignment="1" applyProtection="1">
      <alignment horizontal="center" vertical="center" wrapText="1"/>
    </xf>
    <xf numFmtId="0" fontId="2" fillId="4" borderId="5"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4" borderId="25" xfId="0" applyFont="1" applyFill="1" applyBorder="1" applyAlignment="1">
      <alignment horizontal="left" vertical="center" wrapText="1"/>
    </xf>
    <xf numFmtId="0" fontId="2" fillId="4" borderId="3" xfId="0" applyFont="1" applyFill="1" applyBorder="1" applyAlignment="1">
      <alignment horizontal="left" vertical="center" wrapText="1"/>
    </xf>
    <xf numFmtId="169" fontId="5" fillId="7" borderId="2" xfId="1" applyNumberFormat="1" applyFont="1" applyFill="1" applyBorder="1" applyAlignment="1" applyProtection="1">
      <alignment horizontal="center" vertical="center" wrapText="1"/>
      <protection locked="0"/>
    </xf>
    <xf numFmtId="169" fontId="5" fillId="7" borderId="24" xfId="1" applyNumberFormat="1" applyFont="1" applyFill="1" applyBorder="1" applyAlignment="1" applyProtection="1">
      <alignment horizontal="center" vertical="center" wrapText="1"/>
      <protection locked="0"/>
    </xf>
    <xf numFmtId="169" fontId="5" fillId="7" borderId="3" xfId="1" applyNumberFormat="1" applyFont="1" applyFill="1" applyBorder="1" applyAlignment="1" applyProtection="1">
      <alignment horizontal="center" vertical="center" wrapText="1"/>
      <protection locked="0"/>
    </xf>
    <xf numFmtId="0" fontId="3" fillId="3" borderId="5"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7" borderId="2" xfId="0" applyFont="1" applyFill="1" applyBorder="1" applyAlignment="1" applyProtection="1">
      <alignment horizontal="center" vertical="center" wrapText="1"/>
      <protection locked="0"/>
    </xf>
    <xf numFmtId="0" fontId="4" fillId="7" borderId="24" xfId="0" applyFont="1" applyFill="1" applyBorder="1" applyAlignment="1" applyProtection="1">
      <alignment horizontal="center" vertical="center" wrapText="1"/>
      <protection locked="0"/>
    </xf>
    <xf numFmtId="0" fontId="4" fillId="7" borderId="3" xfId="0" applyFont="1" applyFill="1" applyBorder="1" applyAlignment="1" applyProtection="1">
      <alignment horizontal="center" vertical="center" wrapText="1"/>
      <protection locked="0"/>
    </xf>
    <xf numFmtId="175" fontId="3" fillId="7" borderId="2" xfId="1" applyNumberFormat="1" applyFont="1" applyFill="1" applyBorder="1" applyAlignment="1" applyProtection="1">
      <alignment horizontal="center" vertical="center" wrapText="1"/>
      <protection locked="0"/>
    </xf>
    <xf numFmtId="175" fontId="3" fillId="7" borderId="24" xfId="1" applyNumberFormat="1" applyFont="1" applyFill="1" applyBorder="1" applyAlignment="1" applyProtection="1">
      <alignment horizontal="center" vertical="center" wrapText="1"/>
      <protection locked="0"/>
    </xf>
    <xf numFmtId="175" fontId="3" fillId="7" borderId="3" xfId="1" applyNumberFormat="1" applyFont="1" applyFill="1" applyBorder="1" applyAlignment="1" applyProtection="1">
      <alignment horizontal="center" vertical="center" wrapText="1"/>
      <protection locked="0"/>
    </xf>
    <xf numFmtId="0" fontId="0" fillId="0" borderId="4" xfId="0" applyBorder="1" applyAlignment="1">
      <alignment horizontal="center" vertical="center" wrapText="1"/>
    </xf>
    <xf numFmtId="0" fontId="0" fillId="0" borderId="0" xfId="0" applyAlignment="1">
      <alignment horizontal="center"/>
    </xf>
    <xf numFmtId="172" fontId="0" fillId="0" borderId="4" xfId="2" applyNumberFormat="1" applyFont="1" applyFill="1" applyBorder="1" applyAlignment="1" applyProtection="1">
      <alignment horizontal="center" vertical="center" wrapText="1"/>
    </xf>
    <xf numFmtId="0" fontId="3" fillId="3" borderId="12" xfId="0" applyFont="1" applyFill="1" applyBorder="1" applyAlignment="1">
      <alignment horizontal="center" vertical="center" wrapText="1"/>
    </xf>
    <xf numFmtId="0" fontId="2" fillId="5" borderId="4" xfId="0" applyFont="1" applyFill="1" applyBorder="1" applyAlignment="1">
      <alignment horizontal="center" vertical="center"/>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0" fillId="0" borderId="4" xfId="0" applyBorder="1" applyAlignment="1">
      <alignment horizontal="justify" vertical="center" wrapText="1"/>
    </xf>
    <xf numFmtId="43" fontId="0" fillId="0" borderId="4" xfId="1" applyFont="1" applyBorder="1" applyAlignment="1" applyProtection="1">
      <alignment horizontal="center" vertical="center" wrapText="1"/>
    </xf>
    <xf numFmtId="167" fontId="0" fillId="0" borderId="13" xfId="0" applyNumberFormat="1" applyBorder="1" applyAlignment="1">
      <alignment horizontal="center" vertical="center" wrapText="1"/>
    </xf>
    <xf numFmtId="167" fontId="0" fillId="0" borderId="14" xfId="0" applyNumberFormat="1" applyBorder="1" applyAlignment="1">
      <alignment horizontal="center" vertical="center" wrapText="1"/>
    </xf>
    <xf numFmtId="167" fontId="0" fillId="0" borderId="31" xfId="0" applyNumberFormat="1" applyBorder="1" applyAlignment="1">
      <alignment horizontal="center" vertical="center" wrapText="1"/>
    </xf>
    <xf numFmtId="173" fontId="0" fillId="8" borderId="28" xfId="0" applyNumberFormat="1" applyFill="1" applyBorder="1" applyAlignment="1">
      <alignment horizontal="center" vertical="center" wrapText="1"/>
    </xf>
    <xf numFmtId="173" fontId="0" fillId="8" borderId="29" xfId="0" applyNumberFormat="1" applyFill="1" applyBorder="1" applyAlignment="1">
      <alignment horizontal="center" vertical="center" wrapText="1"/>
    </xf>
    <xf numFmtId="173" fontId="0" fillId="8" borderId="30" xfId="0" applyNumberFormat="1" applyFill="1" applyBorder="1" applyAlignment="1">
      <alignment horizontal="center" vertical="center" wrapText="1"/>
    </xf>
    <xf numFmtId="165" fontId="0" fillId="0" borderId="2" xfId="0" applyNumberFormat="1" applyBorder="1" applyAlignment="1">
      <alignment horizontal="center" vertical="center" wrapText="1"/>
    </xf>
    <xf numFmtId="165" fontId="0" fillId="0" borderId="26" xfId="0" applyNumberFormat="1" applyBorder="1" applyAlignment="1">
      <alignment horizontal="center" vertical="center" wrapText="1"/>
    </xf>
    <xf numFmtId="43" fontId="0" fillId="0" borderId="2" xfId="1" applyFont="1" applyBorder="1" applyAlignment="1" applyProtection="1">
      <alignment horizontal="center" vertical="center" wrapText="1"/>
    </xf>
    <xf numFmtId="43" fontId="0" fillId="0" borderId="26" xfId="1" applyFont="1" applyBorder="1" applyAlignment="1" applyProtection="1">
      <alignment horizontal="center" vertical="center" wrapText="1"/>
    </xf>
    <xf numFmtId="0" fontId="0" fillId="5" borderId="25" xfId="0" applyFill="1" applyBorder="1" applyAlignment="1">
      <alignment horizontal="center"/>
    </xf>
    <xf numFmtId="0" fontId="0" fillId="5" borderId="24" xfId="0" applyFill="1" applyBorder="1" applyAlignment="1">
      <alignment horizontal="center"/>
    </xf>
    <xf numFmtId="0" fontId="0" fillId="5" borderId="26" xfId="0" applyFill="1" applyBorder="1" applyAlignment="1">
      <alignment horizontal="center"/>
    </xf>
    <xf numFmtId="0" fontId="2" fillId="0" borderId="7" xfId="0" applyFont="1" applyBorder="1" applyAlignment="1">
      <alignment horizontal="center" vertical="center"/>
    </xf>
    <xf numFmtId="0" fontId="2" fillId="0" borderId="1" xfId="0" applyFont="1" applyBorder="1" applyAlignment="1">
      <alignment horizontal="center" vertical="center"/>
    </xf>
    <xf numFmtId="165" fontId="0" fillId="0" borderId="4" xfId="0" applyNumberFormat="1" applyBorder="1" applyAlignment="1">
      <alignment horizontal="center" vertical="center" wrapText="1"/>
    </xf>
    <xf numFmtId="10" fontId="0" fillId="0" borderId="4" xfId="3" applyNumberFormat="1" applyFont="1" applyFill="1" applyBorder="1" applyAlignment="1" applyProtection="1">
      <alignment horizontal="center" vertical="center" wrapText="1"/>
    </xf>
    <xf numFmtId="10" fontId="0" fillId="0" borderId="4" xfId="3" applyNumberFormat="1" applyFont="1" applyBorder="1" applyAlignment="1" applyProtection="1">
      <alignment horizontal="center" vertical="center" wrapText="1"/>
    </xf>
    <xf numFmtId="9" fontId="3" fillId="7" borderId="2" xfId="0" applyNumberFormat="1" applyFont="1" applyFill="1" applyBorder="1" applyAlignment="1" applyProtection="1">
      <alignment horizontal="center" vertical="center" wrapText="1"/>
      <protection locked="0"/>
    </xf>
    <xf numFmtId="9" fontId="3" fillId="7" borderId="3" xfId="0" applyNumberFormat="1" applyFont="1" applyFill="1" applyBorder="1" applyAlignment="1" applyProtection="1">
      <alignment horizontal="center" vertical="center" wrapText="1"/>
      <protection locked="0"/>
    </xf>
    <xf numFmtId="0" fontId="3" fillId="7" borderId="2"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169" fontId="5" fillId="7" borderId="2" xfId="1" applyNumberFormat="1" applyFont="1" applyFill="1" applyBorder="1" applyAlignment="1" applyProtection="1">
      <alignment horizontal="right" vertical="center" wrapText="1"/>
      <protection locked="0"/>
    </xf>
    <xf numFmtId="169" fontId="5" fillId="7" borderId="3" xfId="1" applyNumberFormat="1" applyFont="1" applyFill="1" applyBorder="1" applyAlignment="1" applyProtection="1">
      <alignment horizontal="right" vertical="center" wrapText="1"/>
      <protection locked="0"/>
    </xf>
    <xf numFmtId="171" fontId="0" fillId="7" borderId="32" xfId="1" applyNumberFormat="1" applyFont="1" applyFill="1" applyBorder="1" applyAlignment="1" applyProtection="1">
      <alignment horizontal="center" vertical="center" wrapText="1"/>
      <protection locked="0"/>
    </xf>
    <xf numFmtId="0" fontId="2" fillId="7" borderId="2" xfId="0" applyFont="1" applyFill="1" applyBorder="1" applyAlignment="1" applyProtection="1">
      <alignment horizontal="center" vertical="center" wrapText="1"/>
      <protection locked="0"/>
    </xf>
    <xf numFmtId="0" fontId="2" fillId="7" borderId="3" xfId="0" applyFont="1" applyFill="1" applyBorder="1" applyAlignment="1" applyProtection="1">
      <alignment horizontal="center" vertical="center" wrapText="1"/>
      <protection locked="0"/>
    </xf>
    <xf numFmtId="0" fontId="3" fillId="2" borderId="4" xfId="0" applyFont="1" applyFill="1" applyBorder="1" applyAlignment="1">
      <alignment horizontal="center" vertical="center" wrapText="1"/>
    </xf>
    <xf numFmtId="0" fontId="2" fillId="0" borderId="9" xfId="0" applyFont="1" applyBorder="1" applyAlignment="1">
      <alignment horizontal="center" vertical="center" wrapText="1"/>
    </xf>
    <xf numFmtId="43" fontId="0" fillId="0" borderId="4" xfId="1" applyFont="1" applyFill="1" applyBorder="1" applyAlignment="1" applyProtection="1">
      <alignment horizontal="center" vertical="center" wrapText="1"/>
    </xf>
    <xf numFmtId="43" fontId="0" fillId="0" borderId="13" xfId="1" applyFont="1" applyFill="1" applyBorder="1" applyAlignment="1" applyProtection="1">
      <alignment horizontal="center" vertical="center" wrapText="1"/>
    </xf>
    <xf numFmtId="43" fontId="0" fillId="0" borderId="14" xfId="1" applyFont="1" applyFill="1" applyBorder="1" applyAlignment="1" applyProtection="1">
      <alignment horizontal="center" vertical="center" wrapText="1"/>
    </xf>
    <xf numFmtId="43" fontId="0" fillId="0" borderId="15" xfId="1" applyFont="1" applyFill="1" applyBorder="1" applyAlignment="1" applyProtection="1">
      <alignment horizontal="center" vertical="center" wrapText="1"/>
    </xf>
    <xf numFmtId="169" fontId="3" fillId="7" borderId="2" xfId="1" applyNumberFormat="1" applyFont="1" applyFill="1" applyBorder="1" applyAlignment="1" applyProtection="1">
      <alignment horizontal="center" vertical="center" wrapText="1"/>
      <protection locked="0"/>
    </xf>
    <xf numFmtId="169" fontId="3" fillId="7" borderId="3" xfId="1" applyNumberFormat="1" applyFont="1" applyFill="1" applyBorder="1" applyAlignment="1" applyProtection="1">
      <alignment horizontal="center" vertical="center" wrapText="1"/>
      <protection locked="0"/>
    </xf>
    <xf numFmtId="0" fontId="10" fillId="0" borderId="0" xfId="0" applyFont="1" applyAlignment="1">
      <alignment horizontal="center" vertical="center" wrapText="1"/>
    </xf>
    <xf numFmtId="0" fontId="8" fillId="0" borderId="0" xfId="0" applyFont="1" applyAlignment="1">
      <alignment horizontal="left" vertical="top" wrapText="1"/>
    </xf>
    <xf numFmtId="0" fontId="2" fillId="0" borderId="0" xfId="0" applyFont="1" applyAlignment="1">
      <alignment horizontal="center" wrapText="1"/>
    </xf>
    <xf numFmtId="0" fontId="2" fillId="0" borderId="0" xfId="0" applyFont="1" applyAlignment="1">
      <alignment horizontal="center"/>
    </xf>
    <xf numFmtId="9" fontId="0" fillId="0" borderId="4" xfId="3" applyFont="1" applyBorder="1" applyAlignment="1" applyProtection="1">
      <alignment vertical="center" wrapText="1"/>
      <protection locked="0"/>
    </xf>
  </cellXfs>
  <cellStyles count="5">
    <cellStyle name="Millares" xfId="1" builtinId="3"/>
    <cellStyle name="Moneda" xfId="2" builtinId="4"/>
    <cellStyle name="Moneda 2" xfId="4" xr:uid="{00000000-0005-0000-0000-000002000000}"/>
    <cellStyle name="Normal" xfId="0" builtinId="0"/>
    <cellStyle name="Porcentaje" xfId="3" builtinId="5"/>
  </cellStyles>
  <dxfs count="34">
    <dxf>
      <font>
        <b/>
        <i val="0"/>
        <color rgb="FFC00000"/>
      </font>
      <fill>
        <patternFill>
          <bgColor theme="5" tint="0.79998168889431442"/>
        </patternFill>
      </fill>
    </dxf>
    <dxf>
      <fill>
        <patternFill>
          <bgColor rgb="FF92D050"/>
        </patternFill>
      </fill>
    </dxf>
    <dxf>
      <font>
        <b/>
        <i val="0"/>
        <color auto="1"/>
      </font>
      <fill>
        <patternFill>
          <bgColor theme="9"/>
        </patternFill>
      </fill>
    </dxf>
    <dxf>
      <font>
        <b/>
        <i val="0"/>
        <color rgb="FFC00000"/>
      </font>
      <fill>
        <patternFill>
          <bgColor theme="5" tint="0.79998168889431442"/>
        </patternFill>
      </fill>
    </dxf>
    <dxf>
      <fill>
        <patternFill>
          <bgColor rgb="FF92D050"/>
        </patternFill>
      </fill>
    </dxf>
    <dxf>
      <font>
        <color rgb="FFC00000"/>
      </font>
      <fill>
        <patternFill>
          <bgColor theme="5" tint="0.79998168889431442"/>
        </patternFill>
      </fill>
    </dxf>
    <dxf>
      <font>
        <b/>
        <i val="0"/>
        <color rgb="FFC00000"/>
      </font>
      <fill>
        <patternFill>
          <bgColor theme="5" tint="0.79998168889431442"/>
        </patternFill>
      </fill>
    </dxf>
    <dxf>
      <font>
        <b/>
        <i val="0"/>
      </font>
      <fill>
        <patternFill>
          <bgColor rgb="FF92D050"/>
        </patternFill>
      </fill>
    </dxf>
    <dxf>
      <font>
        <b val="0"/>
        <i val="0"/>
        <color auto="1"/>
      </font>
      <fill>
        <patternFill>
          <bgColor theme="5" tint="0.79998168889431442"/>
        </patternFill>
      </fill>
    </dxf>
    <dxf>
      <fill>
        <patternFill>
          <bgColor rgb="FF92D050"/>
        </patternFill>
      </fill>
    </dxf>
    <dxf>
      <font>
        <b/>
        <i val="0"/>
      </font>
      <fill>
        <patternFill>
          <bgColor rgb="FF92D050"/>
        </patternFill>
      </fill>
    </dxf>
    <dxf>
      <font>
        <b/>
        <i val="0"/>
        <color rgb="FFC00000"/>
      </font>
      <fill>
        <patternFill>
          <bgColor theme="5" tint="0.79998168889431442"/>
        </patternFill>
      </fill>
    </dxf>
    <dxf>
      <font>
        <b/>
        <i val="0"/>
        <color rgb="FFC00000"/>
      </font>
      <fill>
        <patternFill>
          <bgColor theme="5" tint="0.79998168889431442"/>
        </patternFill>
      </fill>
    </dxf>
    <dxf>
      <font>
        <b/>
        <i val="0"/>
        <color rgb="FFC00000"/>
      </font>
      <fill>
        <patternFill>
          <bgColor theme="5" tint="0.79998168889431442"/>
        </patternFill>
      </fill>
    </dxf>
    <dxf>
      <font>
        <b/>
        <i val="0"/>
      </font>
      <fill>
        <patternFill>
          <bgColor rgb="FF92D050"/>
        </patternFill>
      </fill>
    </dxf>
    <dxf>
      <font>
        <b/>
        <i val="0"/>
        <color rgb="FFC00000"/>
      </font>
      <fill>
        <patternFill>
          <bgColor theme="5" tint="0.79998168889431442"/>
        </patternFill>
      </fill>
    </dxf>
    <dxf>
      <font>
        <b/>
        <i val="0"/>
        <color rgb="FFC00000"/>
      </font>
      <fill>
        <patternFill>
          <bgColor theme="5" tint="0.79998168889431442"/>
        </patternFill>
      </fill>
    </dxf>
    <dxf>
      <font>
        <b/>
        <i val="0"/>
      </font>
      <fill>
        <patternFill>
          <bgColor rgb="FF92D050"/>
        </patternFill>
      </fill>
    </dxf>
    <dxf>
      <font>
        <b/>
        <i val="0"/>
        <color rgb="FFC00000"/>
      </font>
      <fill>
        <patternFill>
          <bgColor theme="5" tint="0.79998168889431442"/>
        </patternFill>
      </fill>
    </dxf>
    <dxf>
      <font>
        <color rgb="FFFF0000"/>
      </font>
    </dxf>
    <dxf>
      <font>
        <b/>
        <i val="0"/>
        <color rgb="FFC00000"/>
      </font>
      <fill>
        <patternFill>
          <bgColor theme="5" tint="0.79998168889431442"/>
        </patternFill>
      </fill>
    </dxf>
    <dxf>
      <font>
        <b/>
        <i val="0"/>
      </font>
      <fill>
        <patternFill>
          <bgColor rgb="FF92D050"/>
        </patternFill>
      </fill>
    </dxf>
    <dxf>
      <font>
        <b/>
        <i val="0"/>
        <color rgb="FFC00000"/>
      </font>
      <fill>
        <patternFill>
          <bgColor theme="5" tint="0.79998168889431442"/>
        </patternFill>
      </fill>
    </dxf>
    <dxf>
      <font>
        <b/>
        <i val="0"/>
      </font>
      <fill>
        <patternFill>
          <bgColor rgb="FF92D050"/>
        </patternFill>
      </fill>
    </dxf>
    <dxf>
      <font>
        <b/>
        <i val="0"/>
        <color rgb="FFC00000"/>
      </font>
      <fill>
        <patternFill>
          <bgColor theme="5" tint="0.79998168889431442"/>
        </patternFill>
      </fill>
    </dxf>
    <dxf>
      <font>
        <b/>
        <i val="0"/>
      </font>
      <fill>
        <patternFill>
          <bgColor theme="9" tint="0.39994506668294322"/>
        </patternFill>
      </fill>
    </dxf>
    <dxf>
      <font>
        <b/>
        <i val="0"/>
        <color rgb="FFC00000"/>
      </font>
      <fill>
        <patternFill>
          <bgColor theme="5" tint="0.79998168889431442"/>
        </patternFill>
      </fill>
    </dxf>
    <dxf>
      <font>
        <b/>
        <i val="0"/>
        <color rgb="FFC00000"/>
      </font>
      <fill>
        <patternFill>
          <bgColor theme="5" tint="0.79998168889431442"/>
        </patternFill>
      </fill>
    </dxf>
    <dxf>
      <font>
        <b/>
        <i val="0"/>
        <color auto="1"/>
      </font>
      <fill>
        <patternFill>
          <bgColor rgb="FF92D050"/>
        </patternFill>
      </fill>
    </dxf>
    <dxf>
      <font>
        <b/>
        <i val="0"/>
        <color rgb="FFC00000"/>
      </font>
      <fill>
        <patternFill>
          <bgColor theme="5" tint="0.79998168889431442"/>
        </patternFill>
      </fill>
    </dxf>
    <dxf>
      <font>
        <b/>
        <i val="0"/>
        <color rgb="FFC00000"/>
      </font>
      <fill>
        <patternFill>
          <bgColor theme="5" tint="0.79998168889431442"/>
        </patternFill>
      </fill>
    </dxf>
    <dxf>
      <font>
        <b/>
        <i val="0"/>
      </font>
      <fill>
        <patternFill>
          <bgColor rgb="FF92D050"/>
        </patternFill>
      </fill>
    </dxf>
    <dxf>
      <font>
        <b/>
        <i/>
        <color rgb="FFFF0000"/>
      </font>
      <fill>
        <patternFill patternType="solid">
          <bgColor theme="7" tint="0.79998168889431442"/>
        </patternFill>
      </fill>
    </dxf>
    <dxf>
      <font>
        <b/>
        <i val="0"/>
        <color rgb="FFC00000"/>
      </font>
      <fill>
        <patternFill>
          <bgColor theme="5" tint="0.79998168889431442"/>
        </patternFill>
      </fill>
    </dxf>
  </dxfs>
  <tableStyles count="0" defaultTableStyle="TableStyleMedium2" defaultPivotStyle="PivotStyleLight16"/>
  <colors>
    <mruColors>
      <color rgb="FFFFFFCC"/>
      <color rgb="FFC2E49C"/>
      <color rgb="FFFFF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3</xdr:col>
      <xdr:colOff>1395412</xdr:colOff>
      <xdr:row>0</xdr:row>
      <xdr:rowOff>92869</xdr:rowOff>
    </xdr:from>
    <xdr:to>
      <xdr:col>4</xdr:col>
      <xdr:colOff>878680</xdr:colOff>
      <xdr:row>0</xdr:row>
      <xdr:rowOff>477870</xdr:rowOff>
    </xdr:to>
    <xdr:pic>
      <xdr:nvPicPr>
        <xdr:cNvPr id="2" name="Imagen 1">
          <a:extLst>
            <a:ext uri="{FF2B5EF4-FFF2-40B4-BE49-F238E27FC236}">
              <a16:creationId xmlns:a16="http://schemas.microsoft.com/office/drawing/2014/main" id="{6893D87E-C014-4694-B094-1E9CD5C29A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17568" y="92869"/>
          <a:ext cx="1340643" cy="385001"/>
        </a:xfrm>
        <a:prstGeom prst="rect">
          <a:avLst/>
        </a:prstGeom>
      </xdr:spPr>
    </xdr:pic>
    <xdr:clientData/>
  </xdr:twoCellAnchor>
  <xdr:twoCellAnchor editAs="oneCell">
    <xdr:from>
      <xdr:col>0</xdr:col>
      <xdr:colOff>476251</xdr:colOff>
      <xdr:row>0</xdr:row>
      <xdr:rowOff>0</xdr:rowOff>
    </xdr:from>
    <xdr:to>
      <xdr:col>0</xdr:col>
      <xdr:colOff>1419225</xdr:colOff>
      <xdr:row>1</xdr:row>
      <xdr:rowOff>323419</xdr:rowOff>
    </xdr:to>
    <xdr:pic>
      <xdr:nvPicPr>
        <xdr:cNvPr id="3" name="Imagen 2">
          <a:extLst>
            <a:ext uri="{FF2B5EF4-FFF2-40B4-BE49-F238E27FC236}">
              <a16:creationId xmlns:a16="http://schemas.microsoft.com/office/drawing/2014/main" id="{E33073FD-E2FC-4EE4-9B75-B700AE4EA74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1" y="0"/>
          <a:ext cx="942974" cy="11044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752475</xdr:colOff>
      <xdr:row>0</xdr:row>
      <xdr:rowOff>57150</xdr:rowOff>
    </xdr:from>
    <xdr:to>
      <xdr:col>7</xdr:col>
      <xdr:colOff>831055</xdr:colOff>
      <xdr:row>0</xdr:row>
      <xdr:rowOff>442151</xdr:rowOff>
    </xdr:to>
    <xdr:pic>
      <xdr:nvPicPr>
        <xdr:cNvPr id="3" name="Imagen 2">
          <a:extLst>
            <a:ext uri="{FF2B5EF4-FFF2-40B4-BE49-F238E27FC236}">
              <a16:creationId xmlns:a16="http://schemas.microsoft.com/office/drawing/2014/main" id="{08386A1C-008F-4467-8F03-B784C17155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72550" y="57150"/>
          <a:ext cx="1343025" cy="385001"/>
        </a:xfrm>
        <a:prstGeom prst="rect">
          <a:avLst/>
        </a:prstGeom>
      </xdr:spPr>
    </xdr:pic>
    <xdr:clientData/>
  </xdr:twoCellAnchor>
  <xdr:twoCellAnchor editAs="oneCell">
    <xdr:from>
      <xdr:col>0</xdr:col>
      <xdr:colOff>476251</xdr:colOff>
      <xdr:row>0</xdr:row>
      <xdr:rowOff>0</xdr:rowOff>
    </xdr:from>
    <xdr:to>
      <xdr:col>0</xdr:col>
      <xdr:colOff>1419225</xdr:colOff>
      <xdr:row>1</xdr:row>
      <xdr:rowOff>132919</xdr:rowOff>
    </xdr:to>
    <xdr:pic>
      <xdr:nvPicPr>
        <xdr:cNvPr id="5" name="Imagen 4">
          <a:extLst>
            <a:ext uri="{FF2B5EF4-FFF2-40B4-BE49-F238E27FC236}">
              <a16:creationId xmlns:a16="http://schemas.microsoft.com/office/drawing/2014/main" id="{A914FB08-D94B-4A2E-9FF7-D3243DBAB2D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1" y="0"/>
          <a:ext cx="942974" cy="11076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209551</xdr:colOff>
      <xdr:row>6</xdr:row>
      <xdr:rowOff>104776</xdr:rowOff>
    </xdr:from>
    <xdr:to>
      <xdr:col>4</xdr:col>
      <xdr:colOff>3124201</xdr:colOff>
      <xdr:row>6</xdr:row>
      <xdr:rowOff>485776</xdr:rowOff>
    </xdr:to>
    <xdr:pic>
      <xdr:nvPicPr>
        <xdr:cNvPr id="2" name="Imagen 1">
          <a:extLst>
            <a:ext uri="{FF2B5EF4-FFF2-40B4-BE49-F238E27FC236}">
              <a16:creationId xmlns:a16="http://schemas.microsoft.com/office/drawing/2014/main" id="{B2CA2A28-7822-496D-9D22-58AA416D0773}"/>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0301" y="2695576"/>
          <a:ext cx="29146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209549</xdr:colOff>
      <xdr:row>7</xdr:row>
      <xdr:rowOff>171450</xdr:rowOff>
    </xdr:from>
    <xdr:to>
      <xdr:col>4</xdr:col>
      <xdr:colOff>3114675</xdr:colOff>
      <xdr:row>7</xdr:row>
      <xdr:rowOff>619125</xdr:rowOff>
    </xdr:to>
    <xdr:pic>
      <xdr:nvPicPr>
        <xdr:cNvPr id="3" name="Imagen 2">
          <a:extLst>
            <a:ext uri="{FF2B5EF4-FFF2-40B4-BE49-F238E27FC236}">
              <a16:creationId xmlns:a16="http://schemas.microsoft.com/office/drawing/2014/main" id="{303AB54C-A9D2-4DE4-BF45-AB39AFB6DF4B}"/>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10299" y="3352800"/>
          <a:ext cx="2905126"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1371600</xdr:colOff>
      <xdr:row>8</xdr:row>
      <xdr:rowOff>228599</xdr:rowOff>
    </xdr:from>
    <xdr:to>
      <xdr:col>5</xdr:col>
      <xdr:colOff>66675</xdr:colOff>
      <xdr:row>8</xdr:row>
      <xdr:rowOff>738338</xdr:rowOff>
    </xdr:to>
    <mc:AlternateContent xmlns:mc="http://schemas.openxmlformats.org/markup-compatibility/2006" xmlns:a14="http://schemas.microsoft.com/office/drawing/2010/main">
      <mc:Choice Requires="a14">
        <xdr:sp macro="" textlink="">
          <xdr:nvSpPr>
            <xdr:cNvPr id="4" name="Cuadro de texto 477">
              <a:extLst>
                <a:ext uri="{FF2B5EF4-FFF2-40B4-BE49-F238E27FC236}">
                  <a16:creationId xmlns:a16="http://schemas.microsoft.com/office/drawing/2014/main" id="{75F5D9CA-C4CA-4933-B19D-C978C3323A43}"/>
                </a:ext>
              </a:extLst>
            </xdr:cNvPr>
            <xdr:cNvSpPr txBox="1">
              <a:spLocks/>
            </xdr:cNvSpPr>
          </xdr:nvSpPr>
          <xdr:spPr>
            <a:xfrm>
              <a:off x="5943600" y="4190999"/>
              <a:ext cx="3429000" cy="509739"/>
            </a:xfrm>
            <a:prstGeom prst="rect">
              <a:avLst/>
            </a:prstGeom>
            <a:noFill/>
            <a:ln>
              <a:noFill/>
            </a:ln>
            <a:effectLst/>
          </xdr:spPr>
          <xdr:txBody>
            <a:bodyPr wrap="square" lIns="0" tIns="0" rIns="0" bIns="0" rtlCol="0" anchor="t">
              <a:spAutoFit/>
            </a:bodyPr>
            <a:lstStyle/>
            <a:p>
              <a:pPr algn="just">
                <a:spcAft>
                  <a:spcPts val="0"/>
                </a:spcAft>
              </a:pPr>
              <a14:m>
                <m:oMathPara xmlns:m="http://schemas.openxmlformats.org/officeDocument/2006/math">
                  <m:oMathParaPr>
                    <m:jc m:val="centerGroup"/>
                  </m:oMathParaPr>
                  <m:oMath xmlns:m="http://schemas.openxmlformats.org/officeDocument/2006/math">
                    <m:nary>
                      <m:naryPr>
                        <m:chr m:val="∑"/>
                        <m:ctrlP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naryPr>
                      <m:sub>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=1</m:t>
                        </m:r>
                      </m:sub>
                      <m:sup>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𝑛</m:t>
                        </m:r>
                      </m:sup>
                      <m:e>
                        <m:d>
                          <m:dPr>
                            <m:ctrlP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dPr>
                          <m:e>
                            <m:r>
                              <a:rPr lang="es-MX" sz="1100" b="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𝐶𝐶</m:t>
                            </m:r>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e>
                        </m:d>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 </m:t>
                        </m:r>
                      </m:e>
                    </m:nary>
                  </m:oMath>
                </m:oMathPara>
              </a14:m>
              <a:endParaRPr lang="es-CO" sz="700">
                <a:solidFill>
                  <a:srgbClr val="000033"/>
                </a:solidFill>
                <a:effectLst/>
                <a:latin typeface="Verdana" panose="020B0604030504040204" pitchFamily="34" charset="0"/>
                <a:ea typeface="Arial Unicode MS" panose="020B0604020202020204" pitchFamily="34" charset="-128"/>
                <a:cs typeface="Arial Unicode MS" panose="020B0604020202020204" pitchFamily="34" charset="-128"/>
              </a:endParaRPr>
            </a:p>
          </xdr:txBody>
        </xdr:sp>
      </mc:Choice>
      <mc:Fallback xmlns="">
        <xdr:sp macro="" textlink="">
          <xdr:nvSpPr>
            <xdr:cNvPr id="4" name="Cuadro de texto 477">
              <a:extLst>
                <a:ext uri="{FF2B5EF4-FFF2-40B4-BE49-F238E27FC236}">
                  <a16:creationId xmlns:a16="http://schemas.microsoft.com/office/drawing/2014/main" id="{75F5D9CA-C4CA-4933-B19D-C978C3323A43}"/>
                </a:ext>
              </a:extLst>
            </xdr:cNvPr>
            <xdr:cNvSpPr txBox="1">
              <a:spLocks/>
            </xdr:cNvSpPr>
          </xdr:nvSpPr>
          <xdr:spPr>
            <a:xfrm>
              <a:off x="5943600" y="4190999"/>
              <a:ext cx="3429000" cy="509739"/>
            </a:xfrm>
            <a:prstGeom prst="rect">
              <a:avLst/>
            </a:prstGeom>
            <a:noFill/>
            <a:ln>
              <a:noFill/>
            </a:ln>
            <a:effectLst/>
          </xdr:spPr>
          <xdr:txBody>
            <a:bodyPr wrap="square" lIns="0" tIns="0" rIns="0" bIns="0" rtlCol="0" anchor="t">
              <a:spAutoFit/>
            </a:bodyPr>
            <a:lstStyle/>
            <a:p>
              <a:pPr algn="just">
                <a:spcAft>
                  <a:spcPts val="0"/>
                </a:spcAft>
              </a:pPr>
              <a:r>
                <a:rPr lang="es-CO" sz="1100" i="0">
                  <a:solidFill>
                    <a:srgbClr val="000000"/>
                  </a:solidFill>
                  <a:effectLst/>
                  <a:latin typeface="Cambria Math" panose="02040503050406030204" pitchFamily="18" charset="0"/>
                  <a:ea typeface="Arial Unicode MS" panose="020B0604020202020204" pitchFamily="34" charset="-128"/>
                </a:rPr>
                <a:t>∑_(</a:t>
              </a:r>
              <a:r>
                <a:rPr lang="es-CO" sz="110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𝑖=1)^𝑛▒〖(</a:t>
              </a:r>
              <a:r>
                <a:rPr lang="es-MX" sz="1100" b="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𝐶𝐶</a:t>
              </a:r>
              <a:r>
                <a:rPr lang="es-CO" sz="110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  〗</a:t>
              </a:r>
              <a:endParaRPr lang="es-CO" sz="700">
                <a:solidFill>
                  <a:srgbClr val="000033"/>
                </a:solidFill>
                <a:effectLst/>
                <a:latin typeface="Verdana" panose="020B0604030504040204" pitchFamily="34" charset="0"/>
                <a:ea typeface="Arial Unicode MS" panose="020B0604020202020204" pitchFamily="34" charset="-128"/>
                <a:cs typeface="Arial Unicode MS" panose="020B0604020202020204" pitchFamily="34" charset="-128"/>
              </a:endParaRPr>
            </a:p>
          </xdr:txBody>
        </xdr:sp>
      </mc:Fallback>
    </mc:AlternateContent>
    <xdr:clientData/>
  </xdr:twoCellAnchor>
  <xdr:twoCellAnchor>
    <xdr:from>
      <xdr:col>3</xdr:col>
      <xdr:colOff>1343025</xdr:colOff>
      <xdr:row>5</xdr:row>
      <xdr:rowOff>152400</xdr:rowOff>
    </xdr:from>
    <xdr:to>
      <xdr:col>5</xdr:col>
      <xdr:colOff>95250</xdr:colOff>
      <xdr:row>5</xdr:row>
      <xdr:rowOff>614514</xdr:rowOff>
    </xdr:to>
    <mc:AlternateContent xmlns:mc="http://schemas.openxmlformats.org/markup-compatibility/2006" xmlns:a14="http://schemas.microsoft.com/office/drawing/2010/main">
      <mc:Choice Requires="a14">
        <xdr:sp macro="" textlink="">
          <xdr:nvSpPr>
            <xdr:cNvPr id="5" name="Cuadro de texto 477">
              <a:extLst>
                <a:ext uri="{FF2B5EF4-FFF2-40B4-BE49-F238E27FC236}">
                  <a16:creationId xmlns:a16="http://schemas.microsoft.com/office/drawing/2014/main" id="{E022A26A-009D-4D6B-BBCC-4AD9B823E1DA}"/>
                </a:ext>
              </a:extLst>
            </xdr:cNvPr>
            <xdr:cNvSpPr txBox="1">
              <a:spLocks/>
            </xdr:cNvSpPr>
          </xdr:nvSpPr>
          <xdr:spPr>
            <a:xfrm>
              <a:off x="5915025" y="1933575"/>
              <a:ext cx="3486150" cy="462114"/>
            </a:xfrm>
            <a:prstGeom prst="rect">
              <a:avLst/>
            </a:prstGeom>
            <a:noFill/>
            <a:ln>
              <a:noFill/>
            </a:ln>
            <a:effectLst/>
          </xdr:spPr>
          <xdr:txBody>
            <a:bodyPr wrap="square" lIns="0" tIns="0" rIns="0" bIns="0" rtlCol="0" anchor="t">
              <a:spAutoFit/>
            </a:bodyPr>
            <a:lstStyle/>
            <a:p>
              <a:pPr algn="just">
                <a:spcAft>
                  <a:spcPts val="0"/>
                </a:spcAft>
              </a:pPr>
              <a14:m>
                <m:oMathPara xmlns:m="http://schemas.openxmlformats.org/officeDocument/2006/math">
                  <m:oMathParaPr>
                    <m:jc m:val="centerGroup"/>
                  </m:oMathParaPr>
                  <m:oMath xmlns:m="http://schemas.openxmlformats.org/officeDocument/2006/math">
                    <m:nary>
                      <m:naryPr>
                        <m:chr m:val="∑"/>
                        <m:ctrlP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naryPr>
                      <m:sub>
                        <m: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=1</m:t>
                        </m:r>
                      </m:sub>
                      <m:sup>
                        <m: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𝑛</m:t>
                        </m:r>
                      </m:sup>
                      <m:e>
                        <m:d>
                          <m:dPr>
                            <m:ctrlP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dPr>
                          <m:e>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𝐴𝐶</m:t>
                            </m:r>
                            <m: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 </m:t>
                            </m:r>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𝑥</m:t>
                            </m:r>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 %</m:t>
                            </m:r>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𝐼</m:t>
                            </m:r>
                          </m:e>
                        </m:d>
                        <m:r>
                          <a:rPr lang="es-CO" sz="110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 </m:t>
                        </m:r>
                        <m:r>
                          <a:rPr lang="es-MX" sz="1100" b="0" i="1"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m:t>
                        </m:r>
                      </m:e>
                    </m:nary>
                    <m:nary>
                      <m:naryPr>
                        <m:chr m:val="∑"/>
                        <m:ctrlPr>
                          <a:rPr lang="es-CO" sz="1100" i="1" baseline="0">
                            <a:effectLst/>
                            <a:latin typeface="Cambria Math" panose="02040503050406030204" pitchFamily="18" charset="0"/>
                            <a:ea typeface="+mn-ea"/>
                            <a:cs typeface="+mn-cs"/>
                          </a:rPr>
                        </m:ctrlPr>
                      </m:naryPr>
                      <m:sub>
                        <m:r>
                          <a:rPr lang="es-CO" sz="1100" i="1" baseline="0">
                            <a:effectLst/>
                            <a:latin typeface="Cambria Math" panose="02040503050406030204" pitchFamily="18" charset="0"/>
                            <a:ea typeface="+mn-ea"/>
                            <a:cs typeface="+mn-cs"/>
                          </a:rPr>
                          <m:t>𝑖</m:t>
                        </m:r>
                        <m:r>
                          <a:rPr lang="es-CO" sz="1100" i="1" baseline="0">
                            <a:effectLst/>
                            <a:latin typeface="Cambria Math" panose="02040503050406030204" pitchFamily="18" charset="0"/>
                            <a:ea typeface="+mn-ea"/>
                            <a:cs typeface="+mn-cs"/>
                          </a:rPr>
                          <m:t>=1</m:t>
                        </m:r>
                      </m:sub>
                      <m:sup>
                        <m:r>
                          <a:rPr lang="es-CO" sz="1100" i="1" baseline="0">
                            <a:effectLst/>
                            <a:latin typeface="Cambria Math" panose="02040503050406030204" pitchFamily="18" charset="0"/>
                            <a:ea typeface="+mn-ea"/>
                            <a:cs typeface="+mn-cs"/>
                          </a:rPr>
                          <m:t>𝑛</m:t>
                        </m:r>
                      </m:sup>
                      <m:e>
                        <m:d>
                          <m:dPr>
                            <m:ctrlPr>
                              <a:rPr lang="es-CO" sz="1100" i="1" baseline="0">
                                <a:effectLst/>
                                <a:latin typeface="Cambria Math" panose="02040503050406030204" pitchFamily="18" charset="0"/>
                                <a:ea typeface="+mn-ea"/>
                                <a:cs typeface="+mn-cs"/>
                              </a:rPr>
                            </m:ctrlPr>
                          </m:dPr>
                          <m:e>
                            <m:r>
                              <a:rPr lang="es-MX" sz="1100" b="0" i="1" baseline="0">
                                <a:effectLst/>
                                <a:latin typeface="Cambria Math" panose="02040503050406030204" pitchFamily="18" charset="0"/>
                                <a:ea typeface="+mn-ea"/>
                                <a:cs typeface="+mn-cs"/>
                              </a:rPr>
                              <m:t>𝑃𝐶</m:t>
                            </m:r>
                            <m:r>
                              <a:rPr lang="es-CO" sz="1100" i="1" baseline="0">
                                <a:effectLst/>
                                <a:latin typeface="Cambria Math" panose="02040503050406030204" pitchFamily="18" charset="0"/>
                                <a:ea typeface="+mn-ea"/>
                                <a:cs typeface="+mn-cs"/>
                              </a:rPr>
                              <m:t>𝑖</m:t>
                            </m:r>
                            <m:r>
                              <a:rPr lang="es-MX" sz="1100" b="0" i="1" baseline="0">
                                <a:effectLst/>
                                <a:latin typeface="Cambria Math" panose="02040503050406030204" pitchFamily="18" charset="0"/>
                                <a:ea typeface="+mn-ea"/>
                                <a:cs typeface="+mn-cs"/>
                              </a:rPr>
                              <m:t> </m:t>
                            </m:r>
                            <m:r>
                              <a:rPr lang="es-MX" sz="1100" b="0" i="1" baseline="0">
                                <a:effectLst/>
                                <a:latin typeface="Cambria Math" panose="02040503050406030204" pitchFamily="18" charset="0"/>
                                <a:ea typeface="+mn-ea"/>
                                <a:cs typeface="+mn-cs"/>
                              </a:rPr>
                              <m:t>𝑥</m:t>
                            </m:r>
                            <m:r>
                              <a:rPr lang="es-MX" sz="1100" b="0" i="1" baseline="0">
                                <a:effectLst/>
                                <a:latin typeface="Cambria Math" panose="02040503050406030204" pitchFamily="18" charset="0"/>
                                <a:ea typeface="+mn-ea"/>
                                <a:cs typeface="+mn-cs"/>
                              </a:rPr>
                              <m:t> %</m:t>
                            </m:r>
                            <m:r>
                              <a:rPr lang="es-MX" sz="1100" b="0" i="1" baseline="0">
                                <a:effectLst/>
                                <a:latin typeface="Cambria Math" panose="02040503050406030204" pitchFamily="18" charset="0"/>
                                <a:ea typeface="+mn-ea"/>
                                <a:cs typeface="+mn-cs"/>
                              </a:rPr>
                              <m:t>𝐼</m:t>
                            </m:r>
                          </m:e>
                        </m:d>
                        <m:r>
                          <a:rPr lang="es-CO" sz="1100" i="1" baseline="0">
                            <a:effectLst/>
                            <a:latin typeface="Cambria Math" panose="02040503050406030204" pitchFamily="18" charset="0"/>
                            <a:ea typeface="+mn-ea"/>
                            <a:cs typeface="+mn-cs"/>
                          </a:rPr>
                          <m:t> </m:t>
                        </m:r>
                        <m:r>
                          <a:rPr lang="es-MX" sz="1100" b="0" i="1" baseline="0">
                            <a:effectLst/>
                            <a:latin typeface="Cambria Math" panose="02040503050406030204" pitchFamily="18" charset="0"/>
                            <a:ea typeface="+mn-ea"/>
                            <a:cs typeface="+mn-cs"/>
                          </a:rPr>
                          <m:t>−</m:t>
                        </m:r>
                        <m:nary>
                          <m:naryPr>
                            <m:chr m:val="∑"/>
                            <m:ctrlPr>
                              <a:rPr lang="es-CO" sz="1100" i="1" baseline="0">
                                <a:effectLst/>
                                <a:latin typeface="Cambria Math" panose="02040503050406030204" pitchFamily="18" charset="0"/>
                                <a:ea typeface="+mn-ea"/>
                                <a:cs typeface="+mn-cs"/>
                              </a:rPr>
                            </m:ctrlPr>
                          </m:naryPr>
                          <m:sub>
                            <m:r>
                              <a:rPr lang="es-CO" sz="1100" i="1" baseline="0">
                                <a:effectLst/>
                                <a:latin typeface="Cambria Math" panose="02040503050406030204" pitchFamily="18" charset="0"/>
                                <a:ea typeface="+mn-ea"/>
                                <a:cs typeface="+mn-cs"/>
                              </a:rPr>
                              <m:t>𝑖</m:t>
                            </m:r>
                            <m:r>
                              <a:rPr lang="es-CO" sz="1100" i="1" baseline="0">
                                <a:effectLst/>
                                <a:latin typeface="Cambria Math" panose="02040503050406030204" pitchFamily="18" charset="0"/>
                                <a:ea typeface="+mn-ea"/>
                                <a:cs typeface="+mn-cs"/>
                              </a:rPr>
                              <m:t>=1</m:t>
                            </m:r>
                          </m:sub>
                          <m:sup>
                            <m:r>
                              <a:rPr lang="es-CO" sz="1100" i="1" baseline="0">
                                <a:effectLst/>
                                <a:latin typeface="Cambria Math" panose="02040503050406030204" pitchFamily="18" charset="0"/>
                                <a:ea typeface="+mn-ea"/>
                                <a:cs typeface="+mn-cs"/>
                              </a:rPr>
                              <m:t>𝑛</m:t>
                            </m:r>
                          </m:sup>
                          <m:e>
                            <m:d>
                              <m:dPr>
                                <m:ctrlPr>
                                  <a:rPr lang="es-CO" sz="1100" i="1" baseline="0">
                                    <a:effectLst/>
                                    <a:latin typeface="Cambria Math" panose="02040503050406030204" pitchFamily="18" charset="0"/>
                                    <a:ea typeface="+mn-ea"/>
                                    <a:cs typeface="+mn-cs"/>
                                  </a:rPr>
                                </m:ctrlPr>
                              </m:dPr>
                              <m:e>
                                <m:r>
                                  <a:rPr lang="es-MX" sz="1100" b="0" i="1" baseline="0">
                                    <a:effectLst/>
                                    <a:latin typeface="Cambria Math" panose="02040503050406030204" pitchFamily="18" charset="0"/>
                                    <a:ea typeface="+mn-ea"/>
                                    <a:cs typeface="+mn-cs"/>
                                  </a:rPr>
                                  <m:t>𝐶𝐸</m:t>
                                </m:r>
                                <m:r>
                                  <a:rPr lang="es-CO" sz="1100" i="1" baseline="0">
                                    <a:effectLst/>
                                    <a:latin typeface="Cambria Math" panose="02040503050406030204" pitchFamily="18" charset="0"/>
                                    <a:ea typeface="+mn-ea"/>
                                    <a:cs typeface="+mn-cs"/>
                                  </a:rPr>
                                  <m:t>𝑖</m:t>
                                </m:r>
                                <m:r>
                                  <a:rPr lang="es-MX" sz="1100" b="0" i="1" baseline="0">
                                    <a:effectLst/>
                                    <a:latin typeface="Cambria Math" panose="02040503050406030204" pitchFamily="18" charset="0"/>
                                    <a:ea typeface="+mn-ea"/>
                                    <a:cs typeface="+mn-cs"/>
                                  </a:rPr>
                                  <m:t> </m:t>
                                </m:r>
                                <m:r>
                                  <a:rPr lang="es-MX" sz="1100" b="0" i="1" baseline="0">
                                    <a:effectLst/>
                                    <a:latin typeface="Cambria Math" panose="02040503050406030204" pitchFamily="18" charset="0"/>
                                    <a:ea typeface="+mn-ea"/>
                                    <a:cs typeface="+mn-cs"/>
                                  </a:rPr>
                                  <m:t>𝑥</m:t>
                                </m:r>
                                <m:r>
                                  <a:rPr lang="es-MX" sz="1100" b="0" i="1" baseline="0">
                                    <a:effectLst/>
                                    <a:latin typeface="Cambria Math" panose="02040503050406030204" pitchFamily="18" charset="0"/>
                                    <a:ea typeface="+mn-ea"/>
                                    <a:cs typeface="+mn-cs"/>
                                  </a:rPr>
                                  <m:t> %</m:t>
                                </m:r>
                                <m:r>
                                  <a:rPr lang="es-MX" sz="1100" b="0" i="1" baseline="0">
                                    <a:effectLst/>
                                    <a:latin typeface="Cambria Math" panose="02040503050406030204" pitchFamily="18" charset="0"/>
                                    <a:ea typeface="+mn-ea"/>
                                    <a:cs typeface="+mn-cs"/>
                                  </a:rPr>
                                  <m:t>𝐼</m:t>
                                </m:r>
                              </m:e>
                            </m:d>
                            <m:r>
                              <a:rPr lang="es-CO" sz="1100" i="1" baseline="0">
                                <a:effectLst/>
                                <a:latin typeface="Cambria Math" panose="02040503050406030204" pitchFamily="18" charset="0"/>
                                <a:ea typeface="+mn-ea"/>
                                <a:cs typeface="+mn-cs"/>
                              </a:rPr>
                              <m:t> </m:t>
                            </m:r>
                          </m:e>
                        </m:nary>
                      </m:e>
                    </m:nary>
                  </m:oMath>
                </m:oMathPara>
              </a14:m>
              <a:endParaRPr lang="es-CO" sz="700" baseline="0">
                <a:solidFill>
                  <a:srgbClr val="000033"/>
                </a:solidFill>
                <a:effectLst/>
                <a:latin typeface="Arial" panose="020B0604020202020204" pitchFamily="34" charset="0"/>
                <a:ea typeface="Arial Unicode MS" panose="020B0604020202020204" pitchFamily="34" charset="-128"/>
                <a:cs typeface="Arial Unicode MS" panose="020B0604020202020204" pitchFamily="34" charset="-128"/>
              </a:endParaRPr>
            </a:p>
          </xdr:txBody>
        </xdr:sp>
      </mc:Choice>
      <mc:Fallback xmlns="">
        <xdr:sp macro="" textlink="">
          <xdr:nvSpPr>
            <xdr:cNvPr id="5" name="Cuadro de texto 477">
              <a:extLst>
                <a:ext uri="{FF2B5EF4-FFF2-40B4-BE49-F238E27FC236}">
                  <a16:creationId xmlns:a16="http://schemas.microsoft.com/office/drawing/2014/main" id="{E022A26A-009D-4D6B-BBCC-4AD9B823E1DA}"/>
                </a:ext>
              </a:extLst>
            </xdr:cNvPr>
            <xdr:cNvSpPr txBox="1">
              <a:spLocks/>
            </xdr:cNvSpPr>
          </xdr:nvSpPr>
          <xdr:spPr>
            <a:xfrm>
              <a:off x="5915025" y="1933575"/>
              <a:ext cx="3486150" cy="462114"/>
            </a:xfrm>
            <a:prstGeom prst="rect">
              <a:avLst/>
            </a:prstGeom>
            <a:noFill/>
            <a:ln>
              <a:noFill/>
            </a:ln>
            <a:effectLst/>
          </xdr:spPr>
          <xdr:txBody>
            <a:bodyPr wrap="square" lIns="0" tIns="0" rIns="0" bIns="0" rtlCol="0" anchor="t">
              <a:spAutoFit/>
            </a:bodyPr>
            <a:lstStyle/>
            <a:p>
              <a:pPr algn="just">
                <a:spcAft>
                  <a:spcPts val="0"/>
                </a:spcAft>
              </a:pPr>
              <a:r>
                <a:rPr lang="es-CO" sz="1100" i="0" baseline="0">
                  <a:solidFill>
                    <a:srgbClr val="000000"/>
                  </a:solidFill>
                  <a:effectLst/>
                  <a:latin typeface="Cambria Math" panose="02040503050406030204" pitchFamily="18" charset="0"/>
                  <a:ea typeface="Arial Unicode MS" panose="020B0604020202020204" pitchFamily="34" charset="-128"/>
                </a:rPr>
                <a:t>∑_(</a:t>
              </a:r>
              <a:r>
                <a:rPr lang="es-CO" sz="110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𝑖=1)^𝑛</a:t>
              </a:r>
              <a:r>
                <a:rPr lang="es-MX"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a:t>
              </a:r>
              <a:r>
                <a:rPr lang="es-CO"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a:t>
              </a:r>
              <a:r>
                <a:rPr lang="es-MX"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𝐴𝐶</a:t>
              </a:r>
              <a:r>
                <a:rPr lang="es-CO" sz="110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a:t>
              </a:r>
              <a:r>
                <a:rPr lang="es-MX"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 𝑥 %𝐼)</a:t>
              </a:r>
              <a:r>
                <a:rPr lang="es-CO"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 </a:t>
              </a:r>
              <a:r>
                <a:rPr lang="es-CO" sz="110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 </a:t>
              </a:r>
              <a:r>
                <a:rPr lang="es-MX"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a:t>
              </a:r>
              <a:r>
                <a:rPr lang="es-CO" sz="1100" b="0" i="0" baseline="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a:t>
              </a:r>
              <a:r>
                <a:rPr lang="es-CO" sz="1100" b="0" i="0" baseline="0">
                  <a:solidFill>
                    <a:srgbClr val="000000"/>
                  </a:solidFill>
                  <a:effectLst/>
                  <a:latin typeface="Cambria Math" panose="02040503050406030204" pitchFamily="18" charset="0"/>
                  <a:ea typeface="+mn-ea"/>
                  <a:cs typeface="+mn-cs"/>
                </a:rPr>
                <a:t> </a:t>
              </a:r>
              <a:r>
                <a:rPr lang="es-CO" sz="1100" i="0" baseline="0">
                  <a:effectLst/>
                  <a:latin typeface="Cambria Math" panose="02040503050406030204" pitchFamily="18" charset="0"/>
                  <a:ea typeface="+mn-ea"/>
                  <a:cs typeface="+mn-cs"/>
                </a:rPr>
                <a:t>∑_(𝑖=1)^𝑛▒〖(</a:t>
              </a:r>
              <a:r>
                <a:rPr lang="es-MX" sz="1100" b="0" i="0" baseline="0">
                  <a:effectLst/>
                  <a:latin typeface="Cambria Math" panose="02040503050406030204" pitchFamily="18" charset="0"/>
                  <a:ea typeface="+mn-ea"/>
                  <a:cs typeface="+mn-cs"/>
                </a:rPr>
                <a:t>𝑃𝐶</a:t>
              </a:r>
              <a:r>
                <a:rPr lang="es-CO" sz="1100" i="0" baseline="0">
                  <a:effectLst/>
                  <a:latin typeface="Cambria Math" panose="02040503050406030204" pitchFamily="18" charset="0"/>
                  <a:ea typeface="+mn-ea"/>
                  <a:cs typeface="+mn-cs"/>
                </a:rPr>
                <a:t>𝑖</a:t>
              </a:r>
              <a:r>
                <a:rPr lang="es-MX" sz="1100" b="0" i="0" baseline="0">
                  <a:effectLst/>
                  <a:latin typeface="Cambria Math" panose="02040503050406030204" pitchFamily="18" charset="0"/>
                  <a:ea typeface="+mn-ea"/>
                  <a:cs typeface="+mn-cs"/>
                </a:rPr>
                <a:t> 𝑥 %𝐼)</a:t>
              </a:r>
              <a:r>
                <a:rPr lang="es-CO" sz="1100" b="0" i="0" baseline="0">
                  <a:effectLst/>
                  <a:latin typeface="Cambria Math" panose="02040503050406030204" pitchFamily="18" charset="0"/>
                  <a:ea typeface="+mn-ea"/>
                  <a:cs typeface="+mn-cs"/>
                </a:rPr>
                <a:t> </a:t>
              </a:r>
              <a:r>
                <a:rPr lang="es-CO" sz="1100" i="0" baseline="0">
                  <a:effectLst/>
                  <a:latin typeface="Cambria Math" panose="02040503050406030204" pitchFamily="18" charset="0"/>
                  <a:ea typeface="+mn-ea"/>
                  <a:cs typeface="+mn-cs"/>
                </a:rPr>
                <a:t> </a:t>
              </a:r>
              <a:r>
                <a:rPr lang="es-MX" sz="1100" b="0" i="0" baseline="0">
                  <a:effectLst/>
                  <a:latin typeface="Cambria Math" panose="02040503050406030204" pitchFamily="18" charset="0"/>
                  <a:ea typeface="+mn-ea"/>
                  <a:cs typeface="+mn-cs"/>
                </a:rPr>
                <a:t>−</a:t>
              </a:r>
              <a:r>
                <a:rPr lang="es-CO" sz="1100" b="0" i="0" baseline="0">
                  <a:effectLst/>
                  <a:latin typeface="Cambria Math" panose="02040503050406030204" pitchFamily="18" charset="0"/>
                  <a:ea typeface="+mn-ea"/>
                  <a:cs typeface="+mn-cs"/>
                </a:rPr>
                <a:t>∑_(</a:t>
              </a:r>
              <a:r>
                <a:rPr lang="es-CO" sz="1100" i="0" baseline="0">
                  <a:effectLst/>
                  <a:latin typeface="Cambria Math" panose="02040503050406030204" pitchFamily="18" charset="0"/>
                  <a:ea typeface="+mn-ea"/>
                  <a:cs typeface="+mn-cs"/>
                </a:rPr>
                <a:t>𝑖=1)^𝑛▒〖(</a:t>
              </a:r>
              <a:r>
                <a:rPr lang="es-MX" sz="1100" b="0" i="0" baseline="0">
                  <a:effectLst/>
                  <a:latin typeface="Cambria Math" panose="02040503050406030204" pitchFamily="18" charset="0"/>
                  <a:ea typeface="+mn-ea"/>
                  <a:cs typeface="+mn-cs"/>
                </a:rPr>
                <a:t>𝐶𝐸</a:t>
              </a:r>
              <a:r>
                <a:rPr lang="es-CO" sz="1100" i="0" baseline="0">
                  <a:effectLst/>
                  <a:latin typeface="Cambria Math" panose="02040503050406030204" pitchFamily="18" charset="0"/>
                  <a:ea typeface="+mn-ea"/>
                  <a:cs typeface="+mn-cs"/>
                </a:rPr>
                <a:t>𝑖</a:t>
              </a:r>
              <a:r>
                <a:rPr lang="es-MX" sz="1100" b="0" i="0" baseline="0">
                  <a:effectLst/>
                  <a:latin typeface="Cambria Math" panose="02040503050406030204" pitchFamily="18" charset="0"/>
                  <a:ea typeface="+mn-ea"/>
                  <a:cs typeface="+mn-cs"/>
                </a:rPr>
                <a:t> 𝑥 %𝐼)</a:t>
              </a:r>
              <a:r>
                <a:rPr lang="es-CO" sz="1100" b="0" i="0" baseline="0">
                  <a:effectLst/>
                  <a:latin typeface="Cambria Math" panose="02040503050406030204" pitchFamily="18" charset="0"/>
                  <a:ea typeface="+mn-ea"/>
                  <a:cs typeface="+mn-cs"/>
                </a:rPr>
                <a:t> </a:t>
              </a:r>
              <a:r>
                <a:rPr lang="es-CO" sz="1100" i="0" baseline="0">
                  <a:effectLst/>
                  <a:latin typeface="Cambria Math" panose="02040503050406030204" pitchFamily="18" charset="0"/>
                  <a:ea typeface="+mn-ea"/>
                  <a:cs typeface="+mn-cs"/>
                </a:rPr>
                <a:t> 〗〗</a:t>
              </a:r>
              <a:endParaRPr lang="es-CO" sz="700" baseline="0">
                <a:solidFill>
                  <a:srgbClr val="000033"/>
                </a:solidFill>
                <a:effectLst/>
                <a:latin typeface="Arial" panose="020B0604020202020204" pitchFamily="34" charset="0"/>
                <a:ea typeface="Arial Unicode MS" panose="020B0604020202020204" pitchFamily="34" charset="-128"/>
                <a:cs typeface="Arial Unicode MS" panose="020B0604020202020204" pitchFamily="34" charset="-128"/>
              </a:endParaRPr>
            </a:p>
          </xdr:txBody>
        </xdr:sp>
      </mc:Fallback>
    </mc:AlternateContent>
    <xdr:clientData/>
  </xdr:twoCellAnchor>
  <xdr:twoCellAnchor>
    <xdr:from>
      <xdr:col>3</xdr:col>
      <xdr:colOff>1352550</xdr:colOff>
      <xdr:row>4</xdr:row>
      <xdr:rowOff>152400</xdr:rowOff>
    </xdr:from>
    <xdr:to>
      <xdr:col>5</xdr:col>
      <xdr:colOff>47625</xdr:colOff>
      <xdr:row>4</xdr:row>
      <xdr:rowOff>614514</xdr:rowOff>
    </xdr:to>
    <mc:AlternateContent xmlns:mc="http://schemas.openxmlformats.org/markup-compatibility/2006" xmlns:a14="http://schemas.microsoft.com/office/drawing/2010/main">
      <mc:Choice Requires="a14">
        <xdr:sp macro="" textlink="">
          <xdr:nvSpPr>
            <xdr:cNvPr id="6" name="Cuadro de texto 477">
              <a:extLst>
                <a:ext uri="{FF2B5EF4-FFF2-40B4-BE49-F238E27FC236}">
                  <a16:creationId xmlns:a16="http://schemas.microsoft.com/office/drawing/2014/main" id="{8BA796F3-965C-43AF-A685-B52E6FAC55F7}"/>
                </a:ext>
              </a:extLst>
            </xdr:cNvPr>
            <xdr:cNvSpPr txBox="1">
              <a:spLocks/>
            </xdr:cNvSpPr>
          </xdr:nvSpPr>
          <xdr:spPr>
            <a:xfrm>
              <a:off x="5924550" y="1133475"/>
              <a:ext cx="3429000" cy="462114"/>
            </a:xfrm>
            <a:prstGeom prst="rect">
              <a:avLst/>
            </a:prstGeom>
            <a:noFill/>
            <a:ln>
              <a:noFill/>
            </a:ln>
            <a:effectLst/>
          </xdr:spPr>
          <xdr:txBody>
            <a:bodyPr wrap="square" lIns="0" tIns="0" rIns="0" bIns="0" rtlCol="0" anchor="t">
              <a:spAutoFit/>
            </a:bodyPr>
            <a:lstStyle/>
            <a:p>
              <a:pPr algn="just">
                <a:spcAft>
                  <a:spcPts val="0"/>
                </a:spcAft>
              </a:pPr>
              <a14:m>
                <m:oMathPara xmlns:m="http://schemas.openxmlformats.org/officeDocument/2006/math">
                  <m:oMathParaPr>
                    <m:jc m:val="centerGroup"/>
                  </m:oMathParaPr>
                  <m:oMath xmlns:m="http://schemas.openxmlformats.org/officeDocument/2006/math">
                    <m:nary>
                      <m:naryPr>
                        <m:chr m:val="∑"/>
                        <m:ctrlP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naryPr>
                      <m:sub>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=1</m:t>
                        </m:r>
                      </m:sub>
                      <m:sup>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𝑛</m:t>
                        </m:r>
                      </m:sup>
                      <m:e>
                        <m:d>
                          <m:dPr>
                            <m:ctrlP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ctrlPr>
                          </m:dPr>
                          <m:e>
                            <m:r>
                              <a:rPr lang="es-MX" sz="1100" b="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𝐹𝑃</m:t>
                            </m:r>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𝑖</m:t>
                            </m:r>
                          </m:e>
                        </m:d>
                        <m:r>
                          <a:rPr lang="es-CO" sz="1100" i="1">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m:t> </m:t>
                        </m:r>
                      </m:e>
                    </m:nary>
                  </m:oMath>
                </m:oMathPara>
              </a14:m>
              <a:endParaRPr lang="es-CO" sz="700">
                <a:solidFill>
                  <a:srgbClr val="000033"/>
                </a:solidFill>
                <a:effectLst/>
                <a:latin typeface="Verdana" panose="020B0604030504040204" pitchFamily="34" charset="0"/>
                <a:ea typeface="Arial Unicode MS" panose="020B0604020202020204" pitchFamily="34" charset="-128"/>
                <a:cs typeface="Arial Unicode MS" panose="020B0604020202020204" pitchFamily="34" charset="-128"/>
              </a:endParaRPr>
            </a:p>
          </xdr:txBody>
        </xdr:sp>
      </mc:Choice>
      <mc:Fallback xmlns="">
        <xdr:sp macro="" textlink="">
          <xdr:nvSpPr>
            <xdr:cNvPr id="6" name="Cuadro de texto 477">
              <a:extLst>
                <a:ext uri="{FF2B5EF4-FFF2-40B4-BE49-F238E27FC236}">
                  <a16:creationId xmlns:a16="http://schemas.microsoft.com/office/drawing/2014/main" id="{8BA796F3-965C-43AF-A685-B52E6FAC55F7}"/>
                </a:ext>
              </a:extLst>
            </xdr:cNvPr>
            <xdr:cNvSpPr txBox="1">
              <a:spLocks/>
            </xdr:cNvSpPr>
          </xdr:nvSpPr>
          <xdr:spPr>
            <a:xfrm>
              <a:off x="5924550" y="1133475"/>
              <a:ext cx="3429000" cy="462114"/>
            </a:xfrm>
            <a:prstGeom prst="rect">
              <a:avLst/>
            </a:prstGeom>
            <a:noFill/>
            <a:ln>
              <a:noFill/>
            </a:ln>
            <a:effectLst/>
          </xdr:spPr>
          <xdr:txBody>
            <a:bodyPr wrap="square" lIns="0" tIns="0" rIns="0" bIns="0" rtlCol="0" anchor="t">
              <a:spAutoFit/>
            </a:bodyPr>
            <a:lstStyle/>
            <a:p>
              <a:pPr algn="just">
                <a:spcAft>
                  <a:spcPts val="0"/>
                </a:spcAft>
              </a:pPr>
              <a:r>
                <a:rPr lang="es-CO" sz="1100" i="0">
                  <a:solidFill>
                    <a:srgbClr val="000000"/>
                  </a:solidFill>
                  <a:effectLst/>
                  <a:latin typeface="Cambria Math" panose="02040503050406030204" pitchFamily="18" charset="0"/>
                  <a:ea typeface="Arial Unicode MS" panose="020B0604020202020204" pitchFamily="34" charset="-128"/>
                </a:rPr>
                <a:t>∑_(</a:t>
              </a:r>
              <a:r>
                <a:rPr lang="es-CO" sz="110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𝑖=1)^𝑛▒〖(</a:t>
              </a:r>
              <a:r>
                <a:rPr lang="es-MX" sz="1100" b="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𝐹𝑃</a:t>
              </a:r>
              <a:r>
                <a:rPr lang="es-CO" sz="1100" i="0">
                  <a:solidFill>
                    <a:srgbClr val="000000"/>
                  </a:solidFill>
                  <a:effectLst/>
                  <a:latin typeface="Cambria Math" panose="02040503050406030204" pitchFamily="18" charset="0"/>
                  <a:ea typeface="Arial Unicode MS" panose="020B0604020202020204" pitchFamily="34" charset="-128"/>
                  <a:cs typeface="Arial Unicode MS" panose="020B0604020202020204" pitchFamily="34" charset="-128"/>
                </a:rPr>
                <a:t>𝑖)  〗</a:t>
              </a:r>
              <a:endParaRPr lang="es-CO" sz="700">
                <a:solidFill>
                  <a:srgbClr val="000033"/>
                </a:solidFill>
                <a:effectLst/>
                <a:latin typeface="Verdana" panose="020B0604030504040204" pitchFamily="34" charset="0"/>
                <a:ea typeface="Arial Unicode MS" panose="020B0604020202020204" pitchFamily="34" charset="-128"/>
                <a:cs typeface="Arial Unicode MS" panose="020B0604020202020204" pitchFamily="34" charset="-128"/>
              </a:endParaRPr>
            </a:p>
          </xdr:txBody>
        </xdr:sp>
      </mc:Fallback>
    </mc:AlternateContent>
    <xdr:clientData/>
  </xdr:twoCellAnchor>
  <xdr:twoCellAnchor editAs="oneCell">
    <xdr:from>
      <xdr:col>0</xdr:col>
      <xdr:colOff>126999</xdr:colOff>
      <xdr:row>0</xdr:row>
      <xdr:rowOff>0</xdr:rowOff>
    </xdr:from>
    <xdr:to>
      <xdr:col>1</xdr:col>
      <xdr:colOff>1063624</xdr:colOff>
      <xdr:row>2</xdr:row>
      <xdr:rowOff>863839</xdr:rowOff>
    </xdr:to>
    <xdr:pic>
      <xdr:nvPicPr>
        <xdr:cNvPr id="8" name="Imagen 7">
          <a:extLst>
            <a:ext uri="{FF2B5EF4-FFF2-40B4-BE49-F238E27FC236}">
              <a16:creationId xmlns:a16="http://schemas.microsoft.com/office/drawing/2014/main" id="{57189C19-581E-4536-A92C-9139B9EAD1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6999" y="0"/>
          <a:ext cx="1698625" cy="1752839"/>
        </a:xfrm>
        <a:prstGeom prst="rect">
          <a:avLst/>
        </a:prstGeom>
      </xdr:spPr>
    </xdr:pic>
    <xdr:clientData/>
  </xdr:twoCellAnchor>
  <xdr:twoCellAnchor editAs="oneCell">
    <xdr:from>
      <xdr:col>5</xdr:col>
      <xdr:colOff>603250</xdr:colOff>
      <xdr:row>0</xdr:row>
      <xdr:rowOff>111125</xdr:rowOff>
    </xdr:from>
    <xdr:to>
      <xdr:col>5</xdr:col>
      <xdr:colOff>3000375</xdr:colOff>
      <xdr:row>2</xdr:row>
      <xdr:rowOff>117800</xdr:rowOff>
    </xdr:to>
    <xdr:pic>
      <xdr:nvPicPr>
        <xdr:cNvPr id="10" name="Imagen 9">
          <a:extLst>
            <a:ext uri="{FF2B5EF4-FFF2-40B4-BE49-F238E27FC236}">
              <a16:creationId xmlns:a16="http://schemas.microsoft.com/office/drawing/2014/main" id="{6B8C49ED-67A6-4032-8913-95BED594BC4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906000" y="111125"/>
          <a:ext cx="2397125" cy="8956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
  <sheetViews>
    <sheetView workbookViewId="0">
      <selection activeCell="B7" sqref="B7"/>
    </sheetView>
  </sheetViews>
  <sheetFormatPr baseColWidth="10" defaultRowHeight="15.75" x14ac:dyDescent="0.25"/>
  <cols>
    <col min="1" max="1" width="16.42578125" style="37" customWidth="1"/>
    <col min="2" max="2" width="21.7109375" style="42" customWidth="1"/>
    <col min="3" max="3" width="17.28515625" style="37" customWidth="1"/>
  </cols>
  <sheetData>
    <row r="1" spans="1:3" x14ac:dyDescent="0.25">
      <c r="A1" s="37" t="s">
        <v>91</v>
      </c>
      <c r="B1" s="42" t="s">
        <v>92</v>
      </c>
      <c r="C1" s="37" t="s">
        <v>93</v>
      </c>
    </row>
    <row r="2" spans="1:3" ht="18.75" customHeight="1" x14ac:dyDescent="0.25">
      <c r="A2" s="37" t="s">
        <v>89</v>
      </c>
      <c r="B2" s="49">
        <v>6754304896</v>
      </c>
      <c r="C2" s="42">
        <f>ROUND(B2/908526,0)</f>
        <v>7434</v>
      </c>
    </row>
    <row r="3" spans="1:3" ht="19.5" customHeight="1" x14ac:dyDescent="0.25">
      <c r="A3" s="37" t="s">
        <v>90</v>
      </c>
      <c r="B3" s="42">
        <v>9358333264</v>
      </c>
      <c r="C3" s="42">
        <f>ROUND(B3/908526,0)</f>
        <v>10301</v>
      </c>
    </row>
    <row r="4" spans="1:3" x14ac:dyDescent="0.25">
      <c r="A4" s="37" t="s">
        <v>94</v>
      </c>
      <c r="B4" s="42">
        <f>SUM(B2:B3)</f>
        <v>16112638160</v>
      </c>
      <c r="C4" s="42">
        <f>SUM(C2:C3)</f>
        <v>17735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53"/>
  <sheetViews>
    <sheetView tabSelected="1" view="pageBreakPreview" topLeftCell="A45" zoomScale="120" zoomScaleNormal="100" zoomScaleSheetLayoutView="120" workbookViewId="0">
      <selection activeCell="B49" sqref="B49:D49"/>
    </sheetView>
  </sheetViews>
  <sheetFormatPr baseColWidth="10" defaultRowHeight="15" x14ac:dyDescent="0.25"/>
  <cols>
    <col min="1" max="1" width="28" customWidth="1"/>
    <col min="2" max="2" width="28.5703125" customWidth="1"/>
    <col min="3" max="3" width="30.7109375" customWidth="1"/>
    <col min="4" max="4" width="27.85546875" customWidth="1"/>
    <col min="5" max="5" width="20.42578125" customWidth="1"/>
    <col min="7" max="7" width="0" hidden="1" customWidth="1"/>
    <col min="8" max="8" width="15.7109375" hidden="1" customWidth="1"/>
  </cols>
  <sheetData>
    <row r="1" spans="1:5" ht="62.25" customHeight="1" thickTop="1" x14ac:dyDescent="0.25">
      <c r="A1" s="40"/>
      <c r="B1" s="48"/>
      <c r="C1" s="63" t="s">
        <v>120</v>
      </c>
      <c r="D1" s="48"/>
      <c r="E1" s="41"/>
    </row>
    <row r="2" spans="1:5" ht="38.25" customHeight="1" x14ac:dyDescent="0.25">
      <c r="A2" s="8"/>
      <c r="E2" s="5"/>
    </row>
    <row r="3" spans="1:5" ht="30.75" customHeight="1" x14ac:dyDescent="0.25">
      <c r="A3" s="95" t="s">
        <v>39</v>
      </c>
      <c r="B3" s="96"/>
      <c r="C3" s="47" t="s">
        <v>123</v>
      </c>
      <c r="E3" s="5"/>
    </row>
    <row r="4" spans="1:5" ht="27.75" customHeight="1" x14ac:dyDescent="0.25">
      <c r="A4" s="95" t="s">
        <v>2</v>
      </c>
      <c r="B4" s="96"/>
      <c r="C4" s="90">
        <v>59098096352</v>
      </c>
      <c r="D4" s="91"/>
      <c r="E4" s="5"/>
    </row>
    <row r="5" spans="1:5" ht="27.75" customHeight="1" x14ac:dyDescent="0.25">
      <c r="A5" s="95" t="s">
        <v>98</v>
      </c>
      <c r="B5" s="96"/>
      <c r="C5" s="77">
        <v>0</v>
      </c>
      <c r="E5" s="5"/>
    </row>
    <row r="6" spans="1:5" ht="37.5" customHeight="1" x14ac:dyDescent="0.25">
      <c r="A6" s="95" t="s">
        <v>97</v>
      </c>
      <c r="B6" s="96"/>
      <c r="C6" s="64">
        <f>ROUND(C4/1160000,0)</f>
        <v>50947</v>
      </c>
      <c r="E6" s="5"/>
    </row>
    <row r="7" spans="1:5" ht="39" hidden="1" customHeight="1" x14ac:dyDescent="0.25">
      <c r="A7" s="93" t="s">
        <v>23</v>
      </c>
      <c r="B7" s="94"/>
      <c r="C7" s="94"/>
      <c r="E7" s="5"/>
    </row>
    <row r="8" spans="1:5" ht="40.5" hidden="1" customHeight="1" x14ac:dyDescent="0.25">
      <c r="A8" s="93" t="s">
        <v>38</v>
      </c>
      <c r="B8" s="94"/>
      <c r="C8" s="94"/>
      <c r="E8" s="5"/>
    </row>
    <row r="9" spans="1:5" x14ac:dyDescent="0.25">
      <c r="A9" s="8"/>
      <c r="E9" s="5"/>
    </row>
    <row r="10" spans="1:5" ht="52.5" customHeight="1" x14ac:dyDescent="0.25">
      <c r="A10" s="100" t="s">
        <v>108</v>
      </c>
      <c r="B10" s="101"/>
      <c r="C10" s="101"/>
      <c r="D10" s="101"/>
      <c r="E10" s="5"/>
    </row>
    <row r="11" spans="1:5" ht="31.5" customHeight="1" x14ac:dyDescent="0.25">
      <c r="A11" s="6" t="s">
        <v>88</v>
      </c>
      <c r="B11" s="102"/>
      <c r="C11" s="103"/>
      <c r="D11" s="104"/>
      <c r="E11" s="5"/>
    </row>
    <row r="12" spans="1:5" ht="57.75" customHeight="1" x14ac:dyDescent="0.25">
      <c r="A12" s="6" t="s">
        <v>102</v>
      </c>
      <c r="B12" s="105"/>
      <c r="C12" s="106"/>
      <c r="D12" s="107"/>
      <c r="E12" s="19"/>
    </row>
    <row r="13" spans="1:5" ht="57.75" customHeight="1" x14ac:dyDescent="0.25">
      <c r="A13" s="6" t="s">
        <v>131</v>
      </c>
      <c r="B13" s="97"/>
      <c r="C13" s="98"/>
      <c r="D13" s="99"/>
      <c r="E13" s="19"/>
    </row>
    <row r="14" spans="1:5" ht="57.75" customHeight="1" x14ac:dyDescent="0.25">
      <c r="A14" s="6" t="s">
        <v>111</v>
      </c>
      <c r="B14" s="97"/>
      <c r="C14" s="98"/>
      <c r="D14" s="99"/>
      <c r="E14" s="19"/>
    </row>
    <row r="15" spans="1:5" ht="57.75" customHeight="1" x14ac:dyDescent="0.25">
      <c r="A15" s="6" t="s">
        <v>112</v>
      </c>
      <c r="B15" s="97"/>
      <c r="C15" s="98"/>
      <c r="D15" s="99"/>
      <c r="E15" s="19"/>
    </row>
    <row r="16" spans="1:5" ht="57.75" customHeight="1" x14ac:dyDescent="0.25">
      <c r="A16" s="6" t="s">
        <v>113</v>
      </c>
      <c r="B16" s="97"/>
      <c r="C16" s="98"/>
      <c r="D16" s="99"/>
      <c r="E16" s="19"/>
    </row>
    <row r="17" spans="1:8" ht="51" customHeight="1" x14ac:dyDescent="0.25">
      <c r="A17" s="6" t="s">
        <v>114</v>
      </c>
      <c r="B17" s="97"/>
      <c r="C17" s="98"/>
      <c r="D17" s="99"/>
      <c r="E17" s="5"/>
    </row>
    <row r="18" spans="1:8" ht="44.25" customHeight="1" x14ac:dyDescent="0.25">
      <c r="A18" s="6" t="s">
        <v>115</v>
      </c>
      <c r="B18" s="97"/>
      <c r="C18" s="98"/>
      <c r="D18" s="99"/>
      <c r="E18" s="5"/>
    </row>
    <row r="19" spans="1:8" ht="45" customHeight="1" x14ac:dyDescent="0.25">
      <c r="A19" s="6" t="s">
        <v>6</v>
      </c>
      <c r="B19" s="97"/>
      <c r="C19" s="98"/>
      <c r="D19" s="99"/>
      <c r="E19" s="5"/>
    </row>
    <row r="20" spans="1:8" ht="48.75" customHeight="1" x14ac:dyDescent="0.25">
      <c r="A20" s="6" t="s">
        <v>7</v>
      </c>
      <c r="B20" s="97"/>
      <c r="C20" s="98"/>
      <c r="D20" s="99"/>
      <c r="E20" s="5"/>
    </row>
    <row r="21" spans="1:8" ht="42.75" customHeight="1" x14ac:dyDescent="0.25">
      <c r="A21" s="6" t="s">
        <v>118</v>
      </c>
      <c r="B21" s="97"/>
      <c r="C21" s="98"/>
      <c r="D21" s="99"/>
      <c r="E21" s="5"/>
    </row>
    <row r="22" spans="1:8" ht="20.25" customHeight="1" x14ac:dyDescent="0.25">
      <c r="A22" s="7"/>
      <c r="B22" s="20"/>
      <c r="C22" s="20"/>
      <c r="D22" s="20"/>
      <c r="E22" s="5"/>
    </row>
    <row r="23" spans="1:8" ht="26.25" customHeight="1" x14ac:dyDescent="0.25">
      <c r="A23" s="100" t="s">
        <v>8</v>
      </c>
      <c r="B23" s="101"/>
      <c r="C23" s="101"/>
      <c r="D23" s="101"/>
      <c r="E23" s="111"/>
    </row>
    <row r="24" spans="1:8" x14ac:dyDescent="0.25">
      <c r="A24" s="8"/>
      <c r="E24" s="5"/>
    </row>
    <row r="25" spans="1:8" ht="32.25" customHeight="1" x14ac:dyDescent="0.25">
      <c r="A25" s="9" t="s">
        <v>9</v>
      </c>
      <c r="B25" s="112" t="s">
        <v>10</v>
      </c>
      <c r="C25" s="112"/>
      <c r="D25" s="113" t="s">
        <v>15</v>
      </c>
      <c r="E25" s="114"/>
    </row>
    <row r="26" spans="1:8" ht="47.25" customHeight="1" x14ac:dyDescent="0.25">
      <c r="A26" s="10" t="s">
        <v>11</v>
      </c>
      <c r="B26" s="108" t="s">
        <v>126</v>
      </c>
      <c r="C26" s="108"/>
      <c r="D26" s="1">
        <v>1.2</v>
      </c>
      <c r="E26" s="44">
        <f>ROUND((D26*C6),0)</f>
        <v>61136</v>
      </c>
      <c r="G26" s="109" t="s">
        <v>105</v>
      </c>
      <c r="H26" s="109"/>
    </row>
    <row r="27" spans="1:8" ht="63" customHeight="1" x14ac:dyDescent="0.25">
      <c r="A27" s="11" t="s">
        <v>17</v>
      </c>
      <c r="B27" s="61" t="s">
        <v>18</v>
      </c>
      <c r="C27" s="61" t="s">
        <v>19</v>
      </c>
      <c r="E27" s="5"/>
      <c r="G27" s="52">
        <v>2017</v>
      </c>
      <c r="H27" s="53">
        <v>737717</v>
      </c>
    </row>
    <row r="28" spans="1:8" ht="63" customHeight="1" x14ac:dyDescent="0.25">
      <c r="A28" s="2" t="s">
        <v>16</v>
      </c>
      <c r="B28" s="78"/>
      <c r="C28" s="50">
        <f>$B$28/$H$28</f>
        <v>0</v>
      </c>
      <c r="E28" s="5"/>
      <c r="G28" s="52">
        <v>2018</v>
      </c>
      <c r="H28" s="53">
        <v>781242</v>
      </c>
    </row>
    <row r="29" spans="1:8" ht="31.5" customHeight="1" x14ac:dyDescent="0.25">
      <c r="A29" s="2" t="s">
        <v>20</v>
      </c>
      <c r="B29" s="78"/>
      <c r="C29" s="50">
        <f>$B$29/$H$29</f>
        <v>0</v>
      </c>
      <c r="E29" s="5"/>
      <c r="G29" s="52">
        <v>2019</v>
      </c>
      <c r="H29" s="53">
        <v>828116</v>
      </c>
    </row>
    <row r="30" spans="1:8" ht="31.5" customHeight="1" x14ac:dyDescent="0.25">
      <c r="A30" s="2" t="s">
        <v>21</v>
      </c>
      <c r="B30" s="78"/>
      <c r="C30" s="50">
        <f>$B$30/$H$30</f>
        <v>0</v>
      </c>
      <c r="E30" s="5"/>
      <c r="G30" s="52">
        <v>2020</v>
      </c>
      <c r="H30" s="53">
        <v>877803</v>
      </c>
    </row>
    <row r="31" spans="1:8" ht="35.25" customHeight="1" x14ac:dyDescent="0.25">
      <c r="A31" s="2" t="s">
        <v>104</v>
      </c>
      <c r="B31" s="78"/>
      <c r="C31" s="50">
        <f>$B$31/$H$31</f>
        <v>0</v>
      </c>
      <c r="E31" s="5"/>
      <c r="G31" s="52">
        <v>2021</v>
      </c>
      <c r="H31" s="53">
        <v>908526</v>
      </c>
    </row>
    <row r="32" spans="1:8" ht="35.25" customHeight="1" x14ac:dyDescent="0.25">
      <c r="A32" s="2" t="s">
        <v>125</v>
      </c>
      <c r="B32" s="78"/>
      <c r="C32" s="50">
        <f>$B$32/$H$32</f>
        <v>0</v>
      </c>
      <c r="E32" s="5"/>
      <c r="G32" s="52">
        <v>2022</v>
      </c>
      <c r="H32" s="53">
        <v>1000000</v>
      </c>
    </row>
    <row r="33" spans="1:8" ht="38.25" customHeight="1" x14ac:dyDescent="0.25">
      <c r="A33" s="2" t="s">
        <v>106</v>
      </c>
      <c r="B33" s="18" t="e">
        <f>AVERAGE(LARGE(B28:B32,{1}),LARGE(B28:B32,{2}),LARGE(B28:B32,{3}))</f>
        <v>#NUM!</v>
      </c>
      <c r="C33" s="54">
        <f>AVERAGE(LARGE(C28:C32,{1}),LARGE(C28:C32,{2}),LARGE(C28:C32,{3}))</f>
        <v>0</v>
      </c>
      <c r="E33" s="5"/>
    </row>
    <row r="34" spans="1:8" ht="48.75" hidden="1" customHeight="1" x14ac:dyDescent="0.25">
      <c r="A34" s="2" t="s">
        <v>24</v>
      </c>
      <c r="B34" s="110" t="e">
        <f>IF(#REF!="SI",#REF!*#REF!*1.5,#REF!*#REF!*1.5)</f>
        <v>#REF!</v>
      </c>
      <c r="C34" s="110"/>
      <c r="E34" s="5"/>
    </row>
    <row r="35" spans="1:8" ht="45" hidden="1" x14ac:dyDescent="0.25">
      <c r="A35" s="3" t="s">
        <v>25</v>
      </c>
      <c r="E35" s="5"/>
    </row>
    <row r="36" spans="1:8" ht="39" customHeight="1" x14ac:dyDescent="0.25">
      <c r="A36" s="9" t="s">
        <v>9</v>
      </c>
      <c r="B36" s="112" t="s">
        <v>10</v>
      </c>
      <c r="C36" s="112"/>
      <c r="D36" s="113" t="s">
        <v>15</v>
      </c>
      <c r="E36" s="114"/>
    </row>
    <row r="37" spans="1:8" ht="65.25" customHeight="1" x14ac:dyDescent="0.25">
      <c r="A37" s="10" t="s">
        <v>26</v>
      </c>
      <c r="B37" s="115" t="s">
        <v>107</v>
      </c>
      <c r="C37" s="115"/>
      <c r="D37" s="39">
        <v>0.2</v>
      </c>
      <c r="E37" s="17">
        <f>ROUND(IF(C5&lt;=C4,(C4*D37),C5*D37),0)</f>
        <v>11819619270</v>
      </c>
    </row>
    <row r="38" spans="1:8" ht="57.75" customHeight="1" x14ac:dyDescent="0.25">
      <c r="A38" s="2" t="s">
        <v>122</v>
      </c>
      <c r="B38" s="132">
        <f>$B$17-$B$19-($B$21*20%)</f>
        <v>0</v>
      </c>
      <c r="C38" s="132"/>
      <c r="D38" s="123" t="str">
        <f>IF(B38&lt;E37,"INSUFICIENTE","OK")</f>
        <v>INSUFICIENTE</v>
      </c>
      <c r="E38" s="124"/>
      <c r="H38" s="56"/>
    </row>
    <row r="39" spans="1:8" ht="38.25" customHeight="1" x14ac:dyDescent="0.25">
      <c r="A39" s="9" t="s">
        <v>9</v>
      </c>
      <c r="B39" s="112" t="s">
        <v>10</v>
      </c>
      <c r="C39" s="112"/>
      <c r="D39" s="113" t="s">
        <v>15</v>
      </c>
      <c r="E39" s="114"/>
    </row>
    <row r="40" spans="1:8" ht="38.25" customHeight="1" x14ac:dyDescent="0.25">
      <c r="A40" s="130" t="s">
        <v>30</v>
      </c>
      <c r="B40" s="115" t="s">
        <v>32</v>
      </c>
      <c r="C40" s="115"/>
      <c r="D40" s="4" t="s">
        <v>35</v>
      </c>
      <c r="E40" s="15">
        <v>1.2</v>
      </c>
    </row>
    <row r="41" spans="1:8" ht="32.25" customHeight="1" x14ac:dyDescent="0.25">
      <c r="A41" s="131"/>
      <c r="B41" s="115" t="s">
        <v>34</v>
      </c>
      <c r="C41" s="115"/>
      <c r="D41" s="4" t="s">
        <v>31</v>
      </c>
      <c r="E41" s="15">
        <v>0.7</v>
      </c>
    </row>
    <row r="42" spans="1:8" ht="18.75" customHeight="1" x14ac:dyDescent="0.25">
      <c r="A42" s="127"/>
      <c r="B42" s="128"/>
      <c r="C42" s="128"/>
      <c r="D42" s="128"/>
      <c r="E42" s="129"/>
    </row>
    <row r="43" spans="1:8" ht="34.5" customHeight="1" x14ac:dyDescent="0.25">
      <c r="A43" s="2" t="s">
        <v>33</v>
      </c>
      <c r="B43" s="116" t="e">
        <f>$B$13/$B$15</f>
        <v>#DIV/0!</v>
      </c>
      <c r="C43" s="116"/>
      <c r="D43" s="125" t="e">
        <f>IF(B43&gt;=E40,"OK","INSUFICIENTE")</f>
        <v>#DIV/0!</v>
      </c>
      <c r="E43" s="126"/>
    </row>
    <row r="44" spans="1:8" ht="45" customHeight="1" x14ac:dyDescent="0.25">
      <c r="A44" s="2" t="s">
        <v>36</v>
      </c>
      <c r="B44" s="116" t="e">
        <f>$B$16/$B$14</f>
        <v>#DIV/0!</v>
      </c>
      <c r="C44" s="116"/>
      <c r="D44" s="125" t="e">
        <f>IF(B44&lt;=E41,"OK","INSUFICIENTE")</f>
        <v>#DIV/0!</v>
      </c>
      <c r="E44" s="126"/>
    </row>
    <row r="45" spans="1:8" ht="27.75" customHeight="1" x14ac:dyDescent="0.25">
      <c r="A45" s="9" t="s">
        <v>9</v>
      </c>
      <c r="B45" s="112" t="s">
        <v>10</v>
      </c>
      <c r="C45" s="112"/>
      <c r="D45" s="113" t="s">
        <v>15</v>
      </c>
      <c r="E45" s="114"/>
    </row>
    <row r="46" spans="1:8" ht="34.5" customHeight="1" x14ac:dyDescent="0.25">
      <c r="A46" s="10" t="s">
        <v>30</v>
      </c>
      <c r="B46" s="115" t="s">
        <v>134</v>
      </c>
      <c r="C46" s="115"/>
      <c r="D46" s="156">
        <v>0.1</v>
      </c>
      <c r="E46" s="59">
        <f>ROUND((D46*C4),0)</f>
        <v>5909809635</v>
      </c>
    </row>
    <row r="47" spans="1:8" ht="39.75" customHeight="1" x14ac:dyDescent="0.25">
      <c r="A47" s="83" t="s">
        <v>37</v>
      </c>
      <c r="B47" s="79"/>
      <c r="C47" s="57" t="s">
        <v>116</v>
      </c>
      <c r="D47" s="80">
        <v>0</v>
      </c>
      <c r="E47" s="117" t="str">
        <f>IF(B49&lt;E46,"INSUFICIENTE","SUFICIENTE")</f>
        <v>INSUFICIENTE</v>
      </c>
    </row>
    <row r="48" spans="1:8" ht="34.5" customHeight="1" x14ac:dyDescent="0.25">
      <c r="A48" s="84" t="s">
        <v>110</v>
      </c>
      <c r="B48" s="79"/>
      <c r="C48" s="58" t="s">
        <v>109</v>
      </c>
      <c r="D48" s="79" t="s">
        <v>127</v>
      </c>
      <c r="E48" s="118"/>
    </row>
    <row r="49" spans="1:5" ht="44.25" customHeight="1" thickBot="1" x14ac:dyDescent="0.3">
      <c r="A49" s="85" t="s">
        <v>119</v>
      </c>
      <c r="B49" s="120">
        <f>IF(D48="COP",D47,(D47*B48))</f>
        <v>0</v>
      </c>
      <c r="C49" s="121"/>
      <c r="D49" s="122"/>
      <c r="E49" s="119"/>
    </row>
    <row r="50" spans="1:5" ht="15.75" thickTop="1" x14ac:dyDescent="0.25">
      <c r="D50" s="65"/>
      <c r="E50" s="60"/>
    </row>
    <row r="53" spans="1:5" x14ac:dyDescent="0.25">
      <c r="D53" s="55"/>
    </row>
  </sheetData>
  <sheetProtection algorithmName="SHA-512" hashValue="0Y2tSNimxvGZ66gsZ24h4Zrn2OK383JxMlY78B48tSMBI2Mt+aqzWYr+Na6YkuHG1Jj9KeNuEQfiWirdingV0g==" saltValue="m6IkScgmkkdNC4KBmZzb0w==" spinCount="100000" sheet="1" formatCells="0" formatColumns="0" formatRows="0"/>
  <protectedRanges>
    <protectedRange algorithmName="SHA-512" hashValue="IStXgajVYr5jXKFTjQvdykAj2Y1yNSb0e9jKOyfD20RD7/bblLRUMIWK0aUCDYvLCv0jDTtnJIBfvY59L/agaQ==" saltValue="Vj8dwdbd7pUIvBRFuztkLA==" spinCount="100000" sqref="B4:B8" name="GIPPRUEBAS"/>
  </protectedRanges>
  <dataConsolidate/>
  <mergeCells count="44">
    <mergeCell ref="E47:E49"/>
    <mergeCell ref="B49:D49"/>
    <mergeCell ref="D38:E38"/>
    <mergeCell ref="D43:E43"/>
    <mergeCell ref="D44:E44"/>
    <mergeCell ref="A42:E42"/>
    <mergeCell ref="A40:A41"/>
    <mergeCell ref="B38:C38"/>
    <mergeCell ref="B39:C39"/>
    <mergeCell ref="D39:E39"/>
    <mergeCell ref="B40:C40"/>
    <mergeCell ref="B41:C41"/>
    <mergeCell ref="B46:C46"/>
    <mergeCell ref="B36:C36"/>
    <mergeCell ref="D36:E36"/>
    <mergeCell ref="B37:C37"/>
    <mergeCell ref="B44:C44"/>
    <mergeCell ref="B45:C45"/>
    <mergeCell ref="D45:E45"/>
    <mergeCell ref="B43:C43"/>
    <mergeCell ref="B26:C26"/>
    <mergeCell ref="G26:H26"/>
    <mergeCell ref="B34:C34"/>
    <mergeCell ref="B20:D20"/>
    <mergeCell ref="B21:D21"/>
    <mergeCell ref="A23:E23"/>
    <mergeCell ref="B25:C25"/>
    <mergeCell ref="D25:E25"/>
    <mergeCell ref="B18:D18"/>
    <mergeCell ref="B19:D19"/>
    <mergeCell ref="B17:D17"/>
    <mergeCell ref="A8:C8"/>
    <mergeCell ref="A10:D10"/>
    <mergeCell ref="B16:D16"/>
    <mergeCell ref="B11:D11"/>
    <mergeCell ref="B12:D12"/>
    <mergeCell ref="B13:D13"/>
    <mergeCell ref="B14:D14"/>
    <mergeCell ref="B15:D15"/>
    <mergeCell ref="A7:C7"/>
    <mergeCell ref="A3:B3"/>
    <mergeCell ref="A4:B4"/>
    <mergeCell ref="A5:B5"/>
    <mergeCell ref="A6:B6"/>
  </mergeCells>
  <conditionalFormatting sqref="C33">
    <cfRule type="expression" dxfId="33" priority="16">
      <formula>$C$33&lt;$B$34</formula>
    </cfRule>
  </conditionalFormatting>
  <conditionalFormatting sqref="D48">
    <cfRule type="beginsWith" dxfId="32" priority="1" operator="beginsWith" text="SELECCIONE">
      <formula>LEFT(D48,LEN("SELECCIONE"))="SELECCIONE"</formula>
    </cfRule>
  </conditionalFormatting>
  <conditionalFormatting sqref="D38:E38">
    <cfRule type="beginsWith" dxfId="31" priority="5" operator="beginsWith" text="SUFICIENTE">
      <formula>LEFT(D38,LEN("SUFICIENTE"))="SUFICIENTE"</formula>
    </cfRule>
    <cfRule type="beginsWith" dxfId="30" priority="6" operator="beginsWith" text="INSUFICIENTE">
      <formula>LEFT(D38,LEN("INSUFICIENTE"))="INSUFICIENTE"</formula>
    </cfRule>
  </conditionalFormatting>
  <conditionalFormatting sqref="D43:E44">
    <cfRule type="beginsWith" dxfId="29" priority="3" operator="beginsWith" text="INSUFICENTE">
      <formula>LEFT(D43,LEN("INSUFICENTE"))="INSUFICENTE"</formula>
    </cfRule>
    <cfRule type="beginsWith" dxfId="28" priority="4" operator="beginsWith" text="SUFICIENTE">
      <formula>LEFT(D43,LEN("SUFICIENTE"))="SUFICIENTE"</formula>
    </cfRule>
    <cfRule type="beginsWith" dxfId="27" priority="10" operator="beginsWith" text="INSUF">
      <formula>LEFT(D43,LEN("INSUF"))="INSUF"</formula>
    </cfRule>
  </conditionalFormatting>
  <conditionalFormatting sqref="E12:E16">
    <cfRule type="beginsWith" dxfId="26" priority="31" operator="beginsWith" text="REVISE">
      <formula>LEFT(E12,LEN("REVISE"))="REVISE"</formula>
    </cfRule>
  </conditionalFormatting>
  <conditionalFormatting sqref="E47">
    <cfRule type="beginsWith" dxfId="25" priority="7" operator="beginsWith" text="OK">
      <formula>LEFT(E47,LEN("OK"))="OK"</formula>
    </cfRule>
    <cfRule type="beginsWith" dxfId="24" priority="9" operator="beginsWith" text="INSUFI">
      <formula>LEFT(E47,LEN("INSUFI"))="INSUFI"</formula>
    </cfRule>
  </conditionalFormatting>
  <conditionalFormatting sqref="E47:E49">
    <cfRule type="beginsWith" dxfId="23" priority="2" operator="beginsWith" text="SUFICIENTE">
      <formula>LEFT(E47,LEN("SUFICIENTE"))="SUFICIENTE"</formula>
    </cfRule>
  </conditionalFormatting>
  <dataValidations count="8">
    <dataValidation allowBlank="1" showInputMessage="1" showErrorMessage="1" promptTitle="Revise" prompt="Verifique que la información coincide con la registrada en formulario 2 num. 17.1" sqref="B21" xr:uid="{00000000-0002-0000-0100-000000000000}"/>
    <dataValidation allowBlank="1" showInputMessage="1" showErrorMessage="1" promptTitle="Verifique" prompt="La facturación del integrante lider debe ser por lo menos el 40% del total requerido y la de los demás integrantes del 25%." sqref="C33" xr:uid="{00000000-0002-0000-0100-000001000000}"/>
    <dataValidation type="custom" allowBlank="1" showInputMessage="1" showErrorMessage="1" promptTitle="Revise" prompt="Cupo de crédito debe ser  mínimo el 10% del precio de referencia._x000a_Verifique la condición de una participación mínima del 40% para el integrante que aporta el cupo de crédito " sqref="E47" xr:uid="{00000000-0002-0000-0100-000002000000}">
      <formula1>E47&gt;=D46</formula1>
    </dataValidation>
    <dataValidation type="list" allowBlank="1" showInputMessage="1" showErrorMessage="1" sqref="B47" xr:uid="{00000000-0002-0000-0100-000003000000}">
      <formula1>"SI,NO"</formula1>
    </dataValidation>
    <dataValidation allowBlank="1" showInputMessage="1" showErrorMessage="1" promptTitle="Verifique" prompt="REVISE LA TRM DE LA FECHA DE APERTURA DEL PROCESO" sqref="B48" xr:uid="{00000000-0002-0000-0100-000004000000}"/>
    <dataValidation type="list" allowBlank="1" showInputMessage="1" showErrorMessage="1" sqref="D48" xr:uid="{00000000-0002-0000-0100-000005000000}">
      <formula1>"USS DÓLAR, COP,SELECCIONE LA MONEDA"</formula1>
    </dataValidation>
    <dataValidation type="list" allowBlank="1" showInputMessage="1" showErrorMessage="1" sqref="B12:D12" xr:uid="{00000000-0002-0000-0100-000006000000}">
      <formula1>"2022,2021,2020"</formula1>
    </dataValidation>
    <dataValidation type="list" allowBlank="1" showInputMessage="1" showErrorMessage="1" sqref="D46" xr:uid="{DC826820-9979-42C5-A3A8-DAB8C3843018}">
      <formula1>"Seleccione, 10%,20%"</formula1>
    </dataValidation>
  </dataValidations>
  <pageMargins left="0.70866141732283472" right="0.70866141732283472" top="0.74803149606299213" bottom="0.74803149606299213" header="0.31496062992125984" footer="0.31496062992125984"/>
  <pageSetup scale="66" fitToHeight="0" orientation="portrait" r:id="rId1"/>
  <headerFooter>
    <oddHeader xml:space="preserve">&amp;C
</oddHeader>
  </headerFooter>
  <rowBreaks count="1" manualBreakCount="1">
    <brk id="22"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57"/>
  <sheetViews>
    <sheetView view="pageBreakPreview" topLeftCell="A49" zoomScale="80" zoomScaleNormal="100" zoomScaleSheetLayoutView="80" workbookViewId="0">
      <selection activeCell="G52" sqref="G52"/>
    </sheetView>
  </sheetViews>
  <sheetFormatPr baseColWidth="10" defaultRowHeight="15" x14ac:dyDescent="0.25"/>
  <cols>
    <col min="1" max="1" width="32.140625" customWidth="1"/>
    <col min="2" max="2" width="27.85546875" customWidth="1"/>
    <col min="3" max="3" width="31.7109375" customWidth="1"/>
    <col min="4" max="4" width="35.7109375" customWidth="1"/>
    <col min="5" max="5" width="19" customWidth="1"/>
    <col min="6" max="6" width="27.85546875" customWidth="1"/>
    <col min="7" max="7" width="18.85546875" customWidth="1"/>
    <col min="8" max="8" width="24.140625" customWidth="1"/>
    <col min="11" max="11" width="15.7109375" customWidth="1"/>
  </cols>
  <sheetData>
    <row r="1" spans="1:8" ht="76.5" customHeight="1" thickTop="1" x14ac:dyDescent="0.25">
      <c r="A1" s="40"/>
      <c r="B1" s="48"/>
      <c r="C1" s="145" t="s">
        <v>87</v>
      </c>
      <c r="D1" s="145"/>
      <c r="E1" s="145"/>
      <c r="F1" s="145"/>
      <c r="G1" s="48"/>
      <c r="H1" s="41"/>
    </row>
    <row r="2" spans="1:8" ht="63" customHeight="1" x14ac:dyDescent="0.25">
      <c r="A2" s="8"/>
      <c r="H2" s="5"/>
    </row>
    <row r="3" spans="1:8" ht="30.75" customHeight="1" x14ac:dyDescent="0.25">
      <c r="A3" s="93" t="s">
        <v>39</v>
      </c>
      <c r="B3" s="94"/>
      <c r="C3" s="94"/>
      <c r="D3" s="47" t="s">
        <v>123</v>
      </c>
      <c r="H3" s="5"/>
    </row>
    <row r="4" spans="1:8" ht="27.75" customHeight="1" x14ac:dyDescent="0.25">
      <c r="A4" s="93" t="s">
        <v>2</v>
      </c>
      <c r="B4" s="94"/>
      <c r="C4" s="94"/>
      <c r="D4" s="90">
        <v>59098096352</v>
      </c>
      <c r="F4" s="55"/>
      <c r="H4" s="5"/>
    </row>
    <row r="5" spans="1:8" ht="27.75" customHeight="1" x14ac:dyDescent="0.25">
      <c r="A5" s="93" t="s">
        <v>98</v>
      </c>
      <c r="B5" s="94"/>
      <c r="C5" s="94"/>
      <c r="D5" s="77"/>
      <c r="H5" s="5"/>
    </row>
    <row r="6" spans="1:8" ht="37.5" customHeight="1" x14ac:dyDescent="0.25">
      <c r="A6" s="93" t="s">
        <v>124</v>
      </c>
      <c r="B6" s="94"/>
      <c r="C6" s="94"/>
      <c r="D6" s="64">
        <f>ROUND(D4/1160000,0)</f>
        <v>50947</v>
      </c>
      <c r="H6" s="5"/>
    </row>
    <row r="7" spans="1:8" ht="39" customHeight="1" x14ac:dyDescent="0.25">
      <c r="A7" s="93" t="s">
        <v>23</v>
      </c>
      <c r="B7" s="94"/>
      <c r="C7" s="94"/>
      <c r="D7" s="51">
        <v>0.4</v>
      </c>
      <c r="H7" s="5"/>
    </row>
    <row r="8" spans="1:8" ht="40.5" customHeight="1" x14ac:dyDescent="0.25">
      <c r="A8" s="93" t="s">
        <v>38</v>
      </c>
      <c r="B8" s="94"/>
      <c r="C8" s="94"/>
      <c r="D8" s="92">
        <v>0.1</v>
      </c>
      <c r="H8" s="5"/>
    </row>
    <row r="9" spans="1:8" x14ac:dyDescent="0.25">
      <c r="A9" s="8"/>
      <c r="H9" s="5"/>
    </row>
    <row r="10" spans="1:8" ht="52.5" customHeight="1" x14ac:dyDescent="0.25">
      <c r="A10" s="100" t="s">
        <v>103</v>
      </c>
      <c r="B10" s="101"/>
      <c r="C10" s="101"/>
      <c r="D10" s="101"/>
      <c r="E10" s="101"/>
      <c r="F10" s="101"/>
      <c r="G10" s="101"/>
      <c r="H10" s="5"/>
    </row>
    <row r="11" spans="1:8" ht="32.25" customHeight="1" x14ac:dyDescent="0.25">
      <c r="A11" s="6"/>
      <c r="B11" s="144" t="s">
        <v>12</v>
      </c>
      <c r="C11" s="144"/>
      <c r="D11" s="144" t="s">
        <v>13</v>
      </c>
      <c r="E11" s="144"/>
      <c r="F11" s="144" t="s">
        <v>14</v>
      </c>
      <c r="G11" s="144"/>
      <c r="H11" s="5"/>
    </row>
    <row r="12" spans="1:8" ht="31.5" customHeight="1" x14ac:dyDescent="0.25">
      <c r="A12" s="6" t="s">
        <v>0</v>
      </c>
      <c r="B12" s="102"/>
      <c r="C12" s="104"/>
      <c r="D12" s="102"/>
      <c r="E12" s="104"/>
      <c r="F12" s="102"/>
      <c r="G12" s="104"/>
      <c r="H12" s="5"/>
    </row>
    <row r="13" spans="1:8" ht="44.25" customHeight="1" x14ac:dyDescent="0.25">
      <c r="A13" s="6" t="s">
        <v>1</v>
      </c>
      <c r="B13" s="137"/>
      <c r="C13" s="138"/>
      <c r="D13" s="137"/>
      <c r="E13" s="138"/>
      <c r="F13" s="137"/>
      <c r="G13" s="138"/>
      <c r="H13" s="5"/>
    </row>
    <row r="14" spans="1:8" ht="57.75" customHeight="1" x14ac:dyDescent="0.25">
      <c r="A14" s="6" t="s">
        <v>3</v>
      </c>
      <c r="B14" s="135"/>
      <c r="C14" s="136"/>
      <c r="D14" s="135"/>
      <c r="E14" s="136"/>
      <c r="F14" s="135"/>
      <c r="G14" s="136"/>
      <c r="H14" s="19" t="str">
        <f>IF(SUM(B14:G14)=100%,"","REVISE QUE LA SUMA SEA IGUAL A 100%")</f>
        <v>REVISE QUE LA SUMA SEA IGUAL A 100%</v>
      </c>
    </row>
    <row r="15" spans="1:8" ht="57.75" customHeight="1" x14ac:dyDescent="0.25">
      <c r="A15" s="6" t="s">
        <v>102</v>
      </c>
      <c r="B15" s="135"/>
      <c r="C15" s="136"/>
      <c r="D15" s="135"/>
      <c r="E15" s="136"/>
      <c r="F15" s="135"/>
      <c r="G15" s="136"/>
      <c r="H15" s="19"/>
    </row>
    <row r="16" spans="1:8" ht="57.75" customHeight="1" x14ac:dyDescent="0.25">
      <c r="A16" s="6" t="s">
        <v>130</v>
      </c>
      <c r="B16" s="139"/>
      <c r="C16" s="140"/>
      <c r="D16" s="139"/>
      <c r="E16" s="140"/>
      <c r="F16" s="150"/>
      <c r="G16" s="151"/>
      <c r="H16" s="71"/>
    </row>
    <row r="17" spans="1:11" ht="57.75" customHeight="1" x14ac:dyDescent="0.25">
      <c r="A17" s="6" t="s">
        <v>99</v>
      </c>
      <c r="B17" s="139"/>
      <c r="C17" s="140"/>
      <c r="D17" s="139"/>
      <c r="E17" s="140"/>
      <c r="F17" s="150"/>
      <c r="G17" s="151"/>
      <c r="H17" s="71"/>
    </row>
    <row r="18" spans="1:11" ht="57.75" customHeight="1" x14ac:dyDescent="0.25">
      <c r="A18" s="6" t="s">
        <v>100</v>
      </c>
      <c r="B18" s="139"/>
      <c r="C18" s="140"/>
      <c r="D18" s="139"/>
      <c r="E18" s="140"/>
      <c r="F18" s="150"/>
      <c r="G18" s="151"/>
      <c r="H18" s="71"/>
    </row>
    <row r="19" spans="1:11" ht="57.75" customHeight="1" x14ac:dyDescent="0.25">
      <c r="A19" s="6" t="s">
        <v>101</v>
      </c>
      <c r="B19" s="139"/>
      <c r="C19" s="140"/>
      <c r="D19" s="139"/>
      <c r="E19" s="140"/>
      <c r="F19" s="150"/>
      <c r="G19" s="151"/>
      <c r="H19" s="71"/>
    </row>
    <row r="20" spans="1:11" ht="51" customHeight="1" x14ac:dyDescent="0.25">
      <c r="A20" s="6" t="s">
        <v>4</v>
      </c>
      <c r="B20" s="139"/>
      <c r="C20" s="140"/>
      <c r="D20" s="139"/>
      <c r="E20" s="140"/>
      <c r="F20" s="139"/>
      <c r="G20" s="140"/>
      <c r="H20" s="72"/>
    </row>
    <row r="21" spans="1:11" ht="44.25" customHeight="1" x14ac:dyDescent="0.25">
      <c r="A21" s="6" t="s">
        <v>5</v>
      </c>
      <c r="B21" s="139"/>
      <c r="C21" s="140"/>
      <c r="D21" s="139"/>
      <c r="E21" s="140"/>
      <c r="F21" s="139"/>
      <c r="G21" s="140"/>
      <c r="H21" s="72"/>
    </row>
    <row r="22" spans="1:11" ht="45" customHeight="1" x14ac:dyDescent="0.25">
      <c r="A22" s="6" t="s">
        <v>6</v>
      </c>
      <c r="B22" s="139"/>
      <c r="C22" s="140"/>
      <c r="D22" s="139"/>
      <c r="E22" s="140"/>
      <c r="F22" s="139"/>
      <c r="G22" s="140"/>
      <c r="H22" s="72"/>
    </row>
    <row r="23" spans="1:11" ht="48.75" customHeight="1" x14ac:dyDescent="0.25">
      <c r="A23" s="6" t="s">
        <v>7</v>
      </c>
      <c r="B23" s="139"/>
      <c r="C23" s="140"/>
      <c r="D23" s="139"/>
      <c r="E23" s="140"/>
      <c r="F23" s="139"/>
      <c r="G23" s="140"/>
      <c r="H23" s="73"/>
    </row>
    <row r="24" spans="1:11" ht="46.5" customHeight="1" x14ac:dyDescent="0.25">
      <c r="A24" s="6" t="s">
        <v>118</v>
      </c>
      <c r="B24" s="139"/>
      <c r="C24" s="140"/>
      <c r="D24" s="139"/>
      <c r="E24" s="140"/>
      <c r="F24" s="139"/>
      <c r="G24" s="140"/>
      <c r="H24" s="5"/>
    </row>
    <row r="25" spans="1:11" ht="20.25" customHeight="1" x14ac:dyDescent="0.25">
      <c r="A25" s="7"/>
      <c r="B25" s="20"/>
      <c r="C25" s="20"/>
      <c r="D25" s="20"/>
      <c r="E25" s="20"/>
      <c r="F25" s="20"/>
      <c r="G25" s="20"/>
      <c r="H25" s="89"/>
    </row>
    <row r="26" spans="1:11" ht="26.25" customHeight="1" x14ac:dyDescent="0.25">
      <c r="A26" s="100" t="s">
        <v>8</v>
      </c>
      <c r="B26" s="101"/>
      <c r="C26" s="101"/>
      <c r="D26" s="101"/>
      <c r="E26" s="101"/>
      <c r="F26" s="101"/>
      <c r="G26" s="101"/>
      <c r="H26" s="111"/>
    </row>
    <row r="27" spans="1:11" x14ac:dyDescent="0.25">
      <c r="A27" s="8"/>
      <c r="H27" s="5"/>
    </row>
    <row r="28" spans="1:11" ht="32.25" customHeight="1" x14ac:dyDescent="0.25">
      <c r="A28" s="9" t="s">
        <v>9</v>
      </c>
      <c r="B28" s="112" t="s">
        <v>10</v>
      </c>
      <c r="C28" s="112"/>
      <c r="D28" s="112"/>
      <c r="E28" s="112"/>
      <c r="F28" s="112"/>
      <c r="G28" s="113" t="s">
        <v>15</v>
      </c>
      <c r="H28" s="114"/>
    </row>
    <row r="29" spans="1:11" ht="47.25" customHeight="1" x14ac:dyDescent="0.25">
      <c r="A29" s="10" t="s">
        <v>11</v>
      </c>
      <c r="B29" s="108" t="s">
        <v>126</v>
      </c>
      <c r="C29" s="108"/>
      <c r="D29" s="108"/>
      <c r="E29" s="108"/>
      <c r="F29" s="108"/>
      <c r="G29" s="1">
        <v>1.2</v>
      </c>
      <c r="H29" s="81">
        <f>G29*D6</f>
        <v>61136.399999999994</v>
      </c>
      <c r="J29" s="109" t="s">
        <v>105</v>
      </c>
      <c r="K29" s="109"/>
    </row>
    <row r="30" spans="1:11" ht="63" customHeight="1" x14ac:dyDescent="0.25">
      <c r="A30" s="11" t="s">
        <v>17</v>
      </c>
      <c r="B30" s="61" t="s">
        <v>18</v>
      </c>
      <c r="C30" s="61" t="s">
        <v>19</v>
      </c>
      <c r="D30" s="61" t="s">
        <v>18</v>
      </c>
      <c r="E30" s="61" t="s">
        <v>19</v>
      </c>
      <c r="F30" s="61" t="s">
        <v>18</v>
      </c>
      <c r="G30" s="61" t="s">
        <v>19</v>
      </c>
      <c r="H30" s="62" t="s">
        <v>22</v>
      </c>
      <c r="J30" s="52"/>
      <c r="K30" s="53"/>
    </row>
    <row r="31" spans="1:11" ht="63" customHeight="1" x14ac:dyDescent="0.25">
      <c r="A31" s="2" t="s">
        <v>16</v>
      </c>
      <c r="B31" s="76"/>
      <c r="C31" s="68">
        <f>$B$31/$K$31</f>
        <v>0</v>
      </c>
      <c r="D31" s="76"/>
      <c r="E31" s="68">
        <f>$D$31/$K$31</f>
        <v>0</v>
      </c>
      <c r="F31" s="76"/>
      <c r="G31" s="70">
        <f>$F$31/$K$31</f>
        <v>0</v>
      </c>
      <c r="H31" s="147">
        <f>IF(F14=0,C36+E36,SUM(C36,E36,G36))</f>
        <v>0</v>
      </c>
      <c r="J31" s="52">
        <v>2018</v>
      </c>
      <c r="K31" s="53">
        <v>781242</v>
      </c>
    </row>
    <row r="32" spans="1:11" ht="31.5" customHeight="1" x14ac:dyDescent="0.25">
      <c r="A32" s="2" t="s">
        <v>20</v>
      </c>
      <c r="B32" s="76"/>
      <c r="C32" s="68">
        <f>$B$32/$K$32</f>
        <v>0</v>
      </c>
      <c r="D32" s="76"/>
      <c r="E32" s="68">
        <f>$D$32/$K$32</f>
        <v>0</v>
      </c>
      <c r="F32" s="76"/>
      <c r="G32" s="70">
        <f>$F$32/$K$32</f>
        <v>0</v>
      </c>
      <c r="H32" s="148"/>
      <c r="J32" s="52">
        <v>2019</v>
      </c>
      <c r="K32" s="53">
        <v>828116</v>
      </c>
    </row>
    <row r="33" spans="1:11" ht="31.5" customHeight="1" x14ac:dyDescent="0.25">
      <c r="A33" s="2" t="s">
        <v>21</v>
      </c>
      <c r="B33" s="76"/>
      <c r="C33" s="68">
        <f>$B$33/$K$33</f>
        <v>0</v>
      </c>
      <c r="D33" s="76"/>
      <c r="E33" s="68">
        <f>$D$33/$K$33</f>
        <v>0</v>
      </c>
      <c r="F33" s="76"/>
      <c r="G33" s="70">
        <f>$F$33/$K$33</f>
        <v>0</v>
      </c>
      <c r="H33" s="148"/>
      <c r="J33" s="52">
        <v>2020</v>
      </c>
      <c r="K33" s="53">
        <v>877803</v>
      </c>
    </row>
    <row r="34" spans="1:11" ht="35.25" customHeight="1" x14ac:dyDescent="0.25">
      <c r="A34" s="2" t="s">
        <v>104</v>
      </c>
      <c r="B34" s="76"/>
      <c r="C34" s="68">
        <f>$B$34/$K$34</f>
        <v>0</v>
      </c>
      <c r="D34" s="76"/>
      <c r="E34" s="68">
        <f>$D$34/$K$34</f>
        <v>0</v>
      </c>
      <c r="F34" s="76"/>
      <c r="G34" s="70">
        <f>$F$34/$K$34</f>
        <v>0</v>
      </c>
      <c r="H34" s="148"/>
      <c r="J34" s="52">
        <v>2021</v>
      </c>
      <c r="K34" s="53">
        <v>908526</v>
      </c>
    </row>
    <row r="35" spans="1:11" ht="35.25" customHeight="1" x14ac:dyDescent="0.25">
      <c r="A35" s="2" t="s">
        <v>125</v>
      </c>
      <c r="B35" s="76"/>
      <c r="C35" s="68">
        <f>$B$35/$K$35</f>
        <v>0</v>
      </c>
      <c r="D35" s="76"/>
      <c r="E35" s="68">
        <f>$D$35/$K$35</f>
        <v>0</v>
      </c>
      <c r="F35" s="76"/>
      <c r="G35" s="70">
        <f>$F$35/$K$35</f>
        <v>0</v>
      </c>
      <c r="H35" s="148"/>
      <c r="J35" s="52">
        <v>2022</v>
      </c>
      <c r="K35" s="53">
        <v>1000000</v>
      </c>
    </row>
    <row r="36" spans="1:11" ht="38.25" customHeight="1" x14ac:dyDescent="0.25">
      <c r="A36" s="2" t="s">
        <v>129</v>
      </c>
      <c r="B36" s="66" t="e">
        <f>AVERAGE(LARGE(B31:B35,{1}),LARGE(B31:B35,{2}),LARGE(B31:B35,{3}))</f>
        <v>#NUM!</v>
      </c>
      <c r="C36" s="69">
        <f>AVERAGE(LARGE(C31:C35,{1}),LARGE(C31:C35,{2}),LARGE(C31:C35,{3}))</f>
        <v>0</v>
      </c>
      <c r="D36" s="66" t="e">
        <f>AVERAGE(LARGE(D31:D35,{1}),LARGE(D31:D35,{2}),LARGE(D31:D35,{3}))</f>
        <v>#NUM!</v>
      </c>
      <c r="E36" s="67">
        <f>AVERAGE(LARGE(E31:E35,{1}),LARGE(E31:E35,{2}),LARGE(E31:E35,{3}))</f>
        <v>0</v>
      </c>
      <c r="F36" s="66" t="e">
        <f>AVERAGE(LARGE(F31:F35,{1}),LARGE(F31:F35,{2}),LARGE(F31:F35,{3}))</f>
        <v>#NUM!</v>
      </c>
      <c r="G36" s="67">
        <f>AVERAGE(LARGE(G31:G35,{1}),LARGE(G31:G35,{2}),LARGE(G31:G35,{3}))</f>
        <v>0</v>
      </c>
      <c r="H36" s="148"/>
    </row>
    <row r="37" spans="1:11" ht="48.75" customHeight="1" x14ac:dyDescent="0.25">
      <c r="A37" s="2" t="s">
        <v>24</v>
      </c>
      <c r="B37" s="146">
        <f>ROUND(IF(B13="SI",$D$6*$D$7*1.2,$D$6*$D$8*1.2),0)</f>
        <v>6114</v>
      </c>
      <c r="C37" s="146"/>
      <c r="D37" s="146">
        <f>ROUND(IF(D13="SI",$D$6*$D$7*1.2,$D$6*$D$8*1.2),0)</f>
        <v>6114</v>
      </c>
      <c r="E37" s="146"/>
      <c r="F37" s="146">
        <f>ROUND(IF(F13="SI",$D$6*$D$7*1.2,$D$6*$D$8*1.2),0)</f>
        <v>6114</v>
      </c>
      <c r="G37" s="146"/>
      <c r="H37" s="149"/>
    </row>
    <row r="38" spans="1:11" ht="45" hidden="1" x14ac:dyDescent="0.25">
      <c r="A38" s="3" t="s">
        <v>25</v>
      </c>
      <c r="H38" s="5"/>
    </row>
    <row r="39" spans="1:11" ht="39" customHeight="1" x14ac:dyDescent="0.25">
      <c r="A39" s="9" t="s">
        <v>9</v>
      </c>
      <c r="B39" s="112" t="s">
        <v>10</v>
      </c>
      <c r="C39" s="112"/>
      <c r="D39" s="112"/>
      <c r="E39" s="112"/>
      <c r="F39" s="112"/>
      <c r="G39" s="113" t="s">
        <v>15</v>
      </c>
      <c r="H39" s="114"/>
    </row>
    <row r="40" spans="1:11" ht="43.5" customHeight="1" x14ac:dyDescent="0.25">
      <c r="A40" s="10" t="s">
        <v>26</v>
      </c>
      <c r="B40" s="115" t="s">
        <v>107</v>
      </c>
      <c r="C40" s="115"/>
      <c r="D40" s="115"/>
      <c r="E40" s="115"/>
      <c r="F40" s="115"/>
      <c r="G40" s="39">
        <v>0.2</v>
      </c>
      <c r="H40" s="82">
        <f>ROUND(IF(D5&lt;=D4,(D4*G40),D5*G40),0)</f>
        <v>11819619270</v>
      </c>
    </row>
    <row r="41" spans="1:11" ht="33.75" customHeight="1" x14ac:dyDescent="0.25">
      <c r="A41" s="12"/>
      <c r="B41" s="113" t="s">
        <v>12</v>
      </c>
      <c r="C41" s="113"/>
      <c r="D41" s="113" t="s">
        <v>13</v>
      </c>
      <c r="E41" s="113"/>
      <c r="F41" s="113" t="s">
        <v>14</v>
      </c>
      <c r="G41" s="113"/>
      <c r="H41" s="13" t="s">
        <v>29</v>
      </c>
    </row>
    <row r="42" spans="1:11" ht="45" customHeight="1" x14ac:dyDescent="0.25">
      <c r="A42" s="2" t="s">
        <v>121</v>
      </c>
      <c r="B42" s="132">
        <f>B20-B22-(B24*20%)</f>
        <v>0</v>
      </c>
      <c r="C42" s="132"/>
      <c r="D42" s="132">
        <f>D20-D22-(D24*20%)</f>
        <v>0</v>
      </c>
      <c r="E42" s="132"/>
      <c r="F42" s="132">
        <f>F20-F22-(F24*20%)</f>
        <v>0</v>
      </c>
      <c r="G42" s="132"/>
      <c r="H42" s="44">
        <f>+SUMPRODUCT(B14:G14,B20:G20)-SUMPRODUCT(B14:G14,B22:G22)-SUMPRODUCT(B14:G14,(B24:G24*20%))</f>
        <v>0</v>
      </c>
      <c r="K42" s="45"/>
    </row>
    <row r="43" spans="1:11" ht="54" customHeight="1" x14ac:dyDescent="0.25">
      <c r="A43" s="2" t="s">
        <v>27</v>
      </c>
      <c r="B43" s="134">
        <f>IF(B13="SI",$G$40*$D$7,$G$40*$D$8)</f>
        <v>2.0000000000000004E-2</v>
      </c>
      <c r="C43" s="134"/>
      <c r="D43" s="134">
        <f>IF(D13="SI",$G$40*$D$7,$G$40*$D$8)</f>
        <v>2.0000000000000004E-2</v>
      </c>
      <c r="E43" s="134"/>
      <c r="F43" s="134">
        <f>IF(F13="SI",$G$40*$D$7,$G$40*$D$8)</f>
        <v>2.0000000000000004E-2</v>
      </c>
      <c r="G43" s="134"/>
      <c r="H43" s="14">
        <f>$G$40</f>
        <v>0.2</v>
      </c>
    </row>
    <row r="44" spans="1:11" ht="68.25" customHeight="1" x14ac:dyDescent="0.25">
      <c r="A44" s="2" t="s">
        <v>28</v>
      </c>
      <c r="B44" s="133" t="str">
        <f>+IF(B14=0,"",B42/$D$4)</f>
        <v/>
      </c>
      <c r="C44" s="133"/>
      <c r="D44" s="133" t="str">
        <f>+IF(D14=0,"",D42/$D$4)</f>
        <v/>
      </c>
      <c r="E44" s="133"/>
      <c r="F44" s="133" t="str">
        <f>+IF(F14=0,"",F42/$D$4)</f>
        <v/>
      </c>
      <c r="G44" s="133"/>
      <c r="H44" s="46">
        <f>+SUMPRODUCT(B42:G42,B14:G14)/$D$4</f>
        <v>0</v>
      </c>
    </row>
    <row r="45" spans="1:11" ht="38.25" customHeight="1" x14ac:dyDescent="0.25">
      <c r="A45" s="9" t="s">
        <v>9</v>
      </c>
      <c r="B45" s="112" t="s">
        <v>10</v>
      </c>
      <c r="C45" s="112"/>
      <c r="D45" s="112"/>
      <c r="E45" s="112"/>
      <c r="F45" s="112"/>
      <c r="G45" s="113" t="s">
        <v>15</v>
      </c>
      <c r="H45" s="114"/>
    </row>
    <row r="46" spans="1:11" ht="38.25" customHeight="1" x14ac:dyDescent="0.25">
      <c r="A46" s="130" t="s">
        <v>30</v>
      </c>
      <c r="B46" s="115" t="s">
        <v>32</v>
      </c>
      <c r="C46" s="115"/>
      <c r="D46" s="115"/>
      <c r="E46" s="115"/>
      <c r="F46" s="115"/>
      <c r="G46" s="4" t="s">
        <v>35</v>
      </c>
      <c r="H46" s="15">
        <v>1.2</v>
      </c>
    </row>
    <row r="47" spans="1:11" ht="32.25" customHeight="1" x14ac:dyDescent="0.25">
      <c r="A47" s="131"/>
      <c r="B47" s="115" t="s">
        <v>34</v>
      </c>
      <c r="C47" s="115"/>
      <c r="D47" s="115"/>
      <c r="E47" s="115"/>
      <c r="F47" s="115"/>
      <c r="G47" s="4" t="s">
        <v>31</v>
      </c>
      <c r="H47" s="15">
        <v>0.7</v>
      </c>
    </row>
    <row r="48" spans="1:11" ht="33" customHeight="1" x14ac:dyDescent="0.25">
      <c r="A48" s="16"/>
      <c r="B48" s="113" t="s">
        <v>12</v>
      </c>
      <c r="C48" s="113"/>
      <c r="D48" s="113" t="s">
        <v>13</v>
      </c>
      <c r="E48" s="113"/>
      <c r="F48" s="113" t="s">
        <v>14</v>
      </c>
      <c r="G48" s="113"/>
      <c r="H48" s="13" t="s">
        <v>29</v>
      </c>
    </row>
    <row r="49" spans="1:8" ht="48.75" customHeight="1" x14ac:dyDescent="0.25">
      <c r="A49" s="2" t="s">
        <v>33</v>
      </c>
      <c r="B49" s="116" t="str">
        <f>+IFERROR(IF(B14=0,"",B16/B18),"")</f>
        <v/>
      </c>
      <c r="C49" s="116"/>
      <c r="D49" s="116" t="str">
        <f t="shared" ref="D49" si="0">+IFERROR(IF(D14=0,"",D16/D18),"")</f>
        <v/>
      </c>
      <c r="E49" s="116"/>
      <c r="F49" s="116" t="str">
        <f t="shared" ref="F49" si="1">+IFERROR(IF(F14=0,"",F16/F18),"")</f>
        <v/>
      </c>
      <c r="G49" s="116"/>
      <c r="H49" s="44" t="e">
        <f>+SUMPRODUCT(B14:G14,B16:G16)/SUMPRODUCT(B14:G14,B18:G18)</f>
        <v>#DIV/0!</v>
      </c>
    </row>
    <row r="50" spans="1:8" ht="55.5" customHeight="1" x14ac:dyDescent="0.25">
      <c r="A50" s="2" t="s">
        <v>36</v>
      </c>
      <c r="B50" s="116" t="str">
        <f>+IFERROR(IF(B14=0,"",B19/B17),"")</f>
        <v/>
      </c>
      <c r="C50" s="116"/>
      <c r="D50" s="116" t="str">
        <f>+IFERROR(IF(D14=0,"",D19/D17),"")</f>
        <v/>
      </c>
      <c r="E50" s="116"/>
      <c r="F50" s="116" t="str">
        <f t="shared" ref="F50" si="2">+IFERROR(IF(F14=0,"",F19/F17),"")</f>
        <v/>
      </c>
      <c r="G50" s="116"/>
      <c r="H50" s="44" t="e">
        <f>+SUMPRODUCT(B14:G14,B19:G19)/SUMPRODUCT(B14:G14,B17:G17)</f>
        <v>#DIV/0!</v>
      </c>
    </row>
    <row r="51" spans="1:8" ht="27.75" customHeight="1" x14ac:dyDescent="0.25">
      <c r="A51" s="9" t="s">
        <v>9</v>
      </c>
      <c r="B51" s="112" t="s">
        <v>10</v>
      </c>
      <c r="C51" s="112"/>
      <c r="D51" s="112"/>
      <c r="E51" s="112"/>
      <c r="F51" s="112"/>
      <c r="G51" s="113" t="s">
        <v>15</v>
      </c>
      <c r="H51" s="114"/>
    </row>
    <row r="52" spans="1:8" ht="34.5" customHeight="1" x14ac:dyDescent="0.25">
      <c r="A52" s="10" t="s">
        <v>30</v>
      </c>
      <c r="B52" s="115" t="s">
        <v>133</v>
      </c>
      <c r="C52" s="115"/>
      <c r="D52" s="115"/>
      <c r="E52" s="115"/>
      <c r="F52" s="115"/>
      <c r="G52" s="156">
        <v>0.1</v>
      </c>
      <c r="H52" s="82">
        <f>IF(D5&lt;D4,ROUND(G52*D4,0),ROUND(G52*D5,0))</f>
        <v>5909809635</v>
      </c>
    </row>
    <row r="53" spans="1:8" ht="27.75" customHeight="1" x14ac:dyDescent="0.25">
      <c r="A53" s="16"/>
      <c r="B53" s="113" t="s">
        <v>12</v>
      </c>
      <c r="C53" s="113"/>
      <c r="D53" s="113" t="s">
        <v>13</v>
      </c>
      <c r="E53" s="113"/>
      <c r="F53" s="113" t="s">
        <v>14</v>
      </c>
      <c r="G53" s="113"/>
      <c r="H53" s="13" t="s">
        <v>29</v>
      </c>
    </row>
    <row r="54" spans="1:8" ht="39.75" customHeight="1" x14ac:dyDescent="0.25">
      <c r="A54" s="43" t="s">
        <v>37</v>
      </c>
      <c r="B54" s="142" t="s">
        <v>128</v>
      </c>
      <c r="C54" s="143"/>
      <c r="D54" s="142" t="s">
        <v>128</v>
      </c>
      <c r="E54" s="143"/>
      <c r="F54" s="142" t="s">
        <v>128</v>
      </c>
      <c r="G54" s="143"/>
      <c r="H54" s="86" t="s">
        <v>110</v>
      </c>
    </row>
    <row r="55" spans="1:8" ht="39.75" customHeight="1" x14ac:dyDescent="0.25">
      <c r="A55" s="43" t="s">
        <v>116</v>
      </c>
      <c r="B55" s="75"/>
      <c r="C55" s="74" t="s">
        <v>127</v>
      </c>
      <c r="D55" s="75"/>
      <c r="E55" s="74" t="s">
        <v>132</v>
      </c>
      <c r="F55" s="75"/>
      <c r="G55" s="74" t="s">
        <v>127</v>
      </c>
      <c r="H55" s="87"/>
    </row>
    <row r="56" spans="1:8" ht="50.25" customHeight="1" thickBot="1" x14ac:dyDescent="0.3">
      <c r="A56" s="88" t="s">
        <v>117</v>
      </c>
      <c r="B56" s="141">
        <f>IF(AND(B54="SI",C55="COP"),B55,(B55*$H$55))</f>
        <v>0</v>
      </c>
      <c r="C56" s="141"/>
      <c r="D56" s="141">
        <f t="shared" ref="D56" si="3">IF(AND(D54="SI",E55="COP"),D55,(D55*$H$55))</f>
        <v>0</v>
      </c>
      <c r="E56" s="141"/>
      <c r="F56" s="141">
        <f t="shared" ref="F56" si="4">IF(AND(F54="SI",G55="COP"),F55,(F55*$H$55))</f>
        <v>0</v>
      </c>
      <c r="G56" s="141"/>
      <c r="H56" s="87">
        <f>SUM(B56:G56)</f>
        <v>0</v>
      </c>
    </row>
    <row r="57" spans="1:8" ht="15.75" thickTop="1" x14ac:dyDescent="0.25"/>
  </sheetData>
  <sheetProtection algorithmName="SHA-512" hashValue="LRppLfuWokpQZBnHt9xGrwGrkhqJ0my+BwL+2OIyqnriCEZ1BwHzSCRXnRVIltwOhr3qFf43dLfa9UjLI5yTZA==" saltValue="kFgPGaTWueg1wzYkukqLNg==" spinCount="100000" sheet="1" formatCells="0" formatColumns="0" formatRows="0"/>
  <protectedRanges>
    <protectedRange algorithmName="SHA-512" hashValue="IStXgajVYr5jXKFTjQvdykAj2Y1yNSb0e9jKOyfD20RD7/bblLRUMIWK0aUCDYvLCv0jDTtnJIBfvY59L/agaQ==" saltValue="Vj8dwdbd7pUIvBRFuztkLA==" spinCount="100000" sqref="B4:B8" name="GIPPRUEBAS"/>
  </protectedRanges>
  <mergeCells count="100">
    <mergeCell ref="J29:K29"/>
    <mergeCell ref="H31:H37"/>
    <mergeCell ref="D16:E16"/>
    <mergeCell ref="D17:E17"/>
    <mergeCell ref="F16:G16"/>
    <mergeCell ref="F17:G17"/>
    <mergeCell ref="D18:E18"/>
    <mergeCell ref="F18:G18"/>
    <mergeCell ref="D19:E19"/>
    <mergeCell ref="F19:G19"/>
    <mergeCell ref="D23:E23"/>
    <mergeCell ref="D21:E21"/>
    <mergeCell ref="D22:E22"/>
    <mergeCell ref="F21:G21"/>
    <mergeCell ref="F22:G22"/>
    <mergeCell ref="F23:G23"/>
    <mergeCell ref="C1:F1"/>
    <mergeCell ref="B23:C23"/>
    <mergeCell ref="B37:C37"/>
    <mergeCell ref="A7:C7"/>
    <mergeCell ref="A8:C8"/>
    <mergeCell ref="D37:E37"/>
    <mergeCell ref="F37:G37"/>
    <mergeCell ref="A26:H26"/>
    <mergeCell ref="G28:H28"/>
    <mergeCell ref="B20:C20"/>
    <mergeCell ref="B21:C21"/>
    <mergeCell ref="B22:C22"/>
    <mergeCell ref="B13:C13"/>
    <mergeCell ref="B14:C14"/>
    <mergeCell ref="B11:C11"/>
    <mergeCell ref="B12:C12"/>
    <mergeCell ref="A5:C5"/>
    <mergeCell ref="B17:C17"/>
    <mergeCell ref="B18:C18"/>
    <mergeCell ref="B19:C19"/>
    <mergeCell ref="B16:C16"/>
    <mergeCell ref="B15:C15"/>
    <mergeCell ref="A3:C3"/>
    <mergeCell ref="B24:C24"/>
    <mergeCell ref="D24:E24"/>
    <mergeCell ref="F24:G24"/>
    <mergeCell ref="B42:C42"/>
    <mergeCell ref="D42:E42"/>
    <mergeCell ref="F42:G42"/>
    <mergeCell ref="B41:C41"/>
    <mergeCell ref="B28:F28"/>
    <mergeCell ref="B29:F29"/>
    <mergeCell ref="B39:F39"/>
    <mergeCell ref="G39:H39"/>
    <mergeCell ref="B40:F40"/>
    <mergeCell ref="D41:E41"/>
    <mergeCell ref="F41:G41"/>
    <mergeCell ref="D11:E11"/>
    <mergeCell ref="F11:G11"/>
    <mergeCell ref="F12:G12"/>
    <mergeCell ref="F13:G13"/>
    <mergeCell ref="F14:G14"/>
    <mergeCell ref="F20:G20"/>
    <mergeCell ref="F15:G15"/>
    <mergeCell ref="B56:C56"/>
    <mergeCell ref="D56:E56"/>
    <mergeCell ref="F56:G56"/>
    <mergeCell ref="B54:C54"/>
    <mergeCell ref="D54:E54"/>
    <mergeCell ref="F54:G54"/>
    <mergeCell ref="B51:F51"/>
    <mergeCell ref="G51:H51"/>
    <mergeCell ref="B52:F52"/>
    <mergeCell ref="B53:C53"/>
    <mergeCell ref="D53:E53"/>
    <mergeCell ref="F53:G53"/>
    <mergeCell ref="B47:F47"/>
    <mergeCell ref="A46:A47"/>
    <mergeCell ref="B50:C50"/>
    <mergeCell ref="A4:C4"/>
    <mergeCell ref="A6:C6"/>
    <mergeCell ref="A10:G10"/>
    <mergeCell ref="D50:E50"/>
    <mergeCell ref="F50:G50"/>
    <mergeCell ref="B48:C48"/>
    <mergeCell ref="D48:E48"/>
    <mergeCell ref="F48:G48"/>
    <mergeCell ref="B49:C49"/>
    <mergeCell ref="D49:E49"/>
    <mergeCell ref="F49:G49"/>
    <mergeCell ref="B45:F45"/>
    <mergeCell ref="G45:H45"/>
    <mergeCell ref="D12:E12"/>
    <mergeCell ref="B46:F46"/>
    <mergeCell ref="B44:C44"/>
    <mergeCell ref="D43:E43"/>
    <mergeCell ref="F43:G43"/>
    <mergeCell ref="D44:E44"/>
    <mergeCell ref="F44:G44"/>
    <mergeCell ref="B43:C43"/>
    <mergeCell ref="D15:E15"/>
    <mergeCell ref="D13:E13"/>
    <mergeCell ref="D14:E14"/>
    <mergeCell ref="D20:E20"/>
  </mergeCells>
  <phoneticPr fontId="14" type="noConversion"/>
  <conditionalFormatting sqref="B44:C44">
    <cfRule type="cellIs" dxfId="22" priority="4" stopIfTrue="1" operator="lessThan">
      <formula>$B$43</formula>
    </cfRule>
    <cfRule type="cellIs" dxfId="21" priority="7" operator="greaterThanOrEqual">
      <formula>$B$43</formula>
    </cfRule>
  </conditionalFormatting>
  <conditionalFormatting sqref="C36">
    <cfRule type="expression" dxfId="20" priority="16">
      <formula>$C$36&lt;$B$37</formula>
    </cfRule>
  </conditionalFormatting>
  <conditionalFormatting sqref="C55 E55 G55">
    <cfRule type="containsText" dxfId="19" priority="8" operator="containsText" text="SELECCIONE">
      <formula>NOT(ISERROR(SEARCH("SELECCIONE",C55)))</formula>
    </cfRule>
  </conditionalFormatting>
  <conditionalFormatting sqref="D44:E44">
    <cfRule type="cellIs" dxfId="18" priority="3" operator="lessThan">
      <formula>$D$43</formula>
    </cfRule>
    <cfRule type="cellIs" dxfId="17" priority="6" operator="greaterThanOrEqual">
      <formula>$D$43</formula>
    </cfRule>
  </conditionalFormatting>
  <conditionalFormatting sqref="E36">
    <cfRule type="cellIs" dxfId="16" priority="15" operator="lessThan">
      <formula>$D$37</formula>
    </cfRule>
  </conditionalFormatting>
  <conditionalFormatting sqref="F44:G44">
    <cfRule type="cellIs" dxfId="15" priority="2" operator="lessThan">
      <formula>$F$43</formula>
    </cfRule>
    <cfRule type="cellIs" dxfId="14" priority="5" operator="greaterThanOrEqual">
      <formula>$F$43</formula>
    </cfRule>
  </conditionalFormatting>
  <conditionalFormatting sqref="G36">
    <cfRule type="cellIs" dxfId="13" priority="1" operator="lessThan">
      <formula>$D$37</formula>
    </cfRule>
  </conditionalFormatting>
  <conditionalFormatting sqref="H14:H19">
    <cfRule type="beginsWith" dxfId="12" priority="34" operator="beginsWith" text="REVISE">
      <formula>LEFT(H14,LEN("REVISE"))="REVISE"</formula>
    </cfRule>
  </conditionalFormatting>
  <conditionalFormatting sqref="H31">
    <cfRule type="cellIs" dxfId="11" priority="13" operator="lessThan">
      <formula>$H$29</formula>
    </cfRule>
    <cfRule type="cellIs" dxfId="10" priority="33" operator="greaterThanOrEqual">
      <formula>$H$29</formula>
    </cfRule>
  </conditionalFormatting>
  <conditionalFormatting sqref="H42">
    <cfRule type="cellIs" dxfId="9" priority="19" operator="greaterThanOrEqual">
      <formula>$H$40</formula>
    </cfRule>
    <cfRule type="cellIs" dxfId="8" priority="20" operator="lessThan">
      <formula>$H$40</formula>
    </cfRule>
  </conditionalFormatting>
  <conditionalFormatting sqref="H44">
    <cfRule type="cellIs" dxfId="7" priority="32" operator="greaterThanOrEqual">
      <formula>$H$43</formula>
    </cfRule>
    <cfRule type="cellIs" dxfId="6" priority="48" operator="lessThan">
      <formula>$H$43</formula>
    </cfRule>
  </conditionalFormatting>
  <conditionalFormatting sqref="H49">
    <cfRule type="cellIs" dxfId="5" priority="11" operator="lessThan">
      <formula>$H$46</formula>
    </cfRule>
    <cfRule type="cellIs" dxfId="4" priority="24" operator="greaterThanOrEqual">
      <formula>$H$46</formula>
    </cfRule>
    <cfRule type="cellIs" dxfId="3" priority="47" operator="lessThan">
      <formula>$H$46</formula>
    </cfRule>
  </conditionalFormatting>
  <conditionalFormatting sqref="H50">
    <cfRule type="cellIs" dxfId="2" priority="12" operator="lessThan">
      <formula>$H$47</formula>
    </cfRule>
    <cfRule type="cellIs" dxfId="1" priority="23" operator="lessThanOrEqual">
      <formula>$H$47</formula>
    </cfRule>
    <cfRule type="cellIs" dxfId="0" priority="46" operator="greaterThan">
      <formula>$H$47</formula>
    </cfRule>
  </conditionalFormatting>
  <dataValidations xWindow="1096" yWindow="485" count="18">
    <dataValidation type="list" allowBlank="1" showInputMessage="1" showErrorMessage="1" sqref="B13 D13 F13 D54 F54 B54" xr:uid="{00000000-0002-0000-0200-000000000000}">
      <formula1>"SI,NO"</formula1>
    </dataValidation>
    <dataValidation type="custom" allowBlank="1" showInputMessage="1" showErrorMessage="1" promptTitle="Revise:" prompt="Verifique su activo líquido. Recuerde que el integrante representante debe acreditar mínimo el 40% del activo líquido requerido  y el-los integrantes no representantes mínimo el 25%. Ver IAO (5.6)" sqref="B44:E44" xr:uid="{00000000-0002-0000-0200-000001000000}">
      <formula1>B44&gt;=B43</formula1>
    </dataValidation>
    <dataValidation allowBlank="1" showInputMessage="1" showErrorMessage="1" promptTitle="Revise" prompt="El indicador de endeudamiento del APCA debe ser menor o igual a 0,70." sqref="H50" xr:uid="{00000000-0002-0000-0200-000002000000}"/>
    <dataValidation type="custom" allowBlank="1" showInputMessage="1" showErrorMessage="1" sqref="H44" xr:uid="{00000000-0002-0000-0200-000003000000}">
      <formula1>H44&gt;=H43</formula1>
    </dataValidation>
    <dataValidation type="custom" allowBlank="1" showInputMessage="1" showErrorMessage="1" promptTitle="Revise" prompt="El indicador de liquidez del APCA debe ser mayor o igual a 20%" sqref="H42" xr:uid="{00000000-0002-0000-0200-000004000000}">
      <formula1>H42&gt;=H39</formula1>
    </dataValidation>
    <dataValidation type="list" allowBlank="1" showInputMessage="1" showErrorMessage="1" sqref="B15:G15" xr:uid="{00000000-0002-0000-0200-000005000000}">
      <formula1>"2021,2020,2019"</formula1>
    </dataValidation>
    <dataValidation allowBlank="1" showInputMessage="1" showErrorMessage="1" promptTitle="Verifique" prompt="La facturación del integrante lider debe ser por lo menos el 40% del total requerido y la de los demás integrantes del 25%." sqref="C36" xr:uid="{00000000-0002-0000-0200-000006000000}"/>
    <dataValidation allowBlank="1" showInputMessage="1" showErrorMessage="1" promptTitle="Revise" prompt="Verifique su facturación. Recuerde que el Proponente debe tener una facturación promedio de los dos mejores años  mínima de 1,5 veces el precio de referencia. " sqref="H31" xr:uid="{00000000-0002-0000-0200-000007000000}"/>
    <dataValidation allowBlank="1" showInputMessage="1" showErrorMessage="1" promptTitle="Verifique" prompt="Recuerde que el integrante representante debe acreditar mínimo el 40% de la facturación requerida  y el-los integrantes no representantes mínimo el 25%. Ver IAO (5.6)" sqref="E36 G36" xr:uid="{00000000-0002-0000-0200-000008000000}"/>
    <dataValidation allowBlank="1" showInputMessage="1" showErrorMessage="1" promptTitle="Revise" prompt="Verifique que la información coincide con la registrada en formulario 2 num. 17.1" sqref="B24:G24" xr:uid="{00000000-0002-0000-0200-000009000000}"/>
    <dataValidation allowBlank="1" showInputMessage="1" showErrorMessage="1" promptTitle="Revise" prompt="El indicador de liquidez del APCA debe ser mayor o igual a 1,2." sqref="H49" xr:uid="{00000000-0002-0000-0200-00000A000000}"/>
    <dataValidation allowBlank="1" showInputMessage="1" showErrorMessage="1" promptTitle="Verifique" prompt="REVISE QUE EL INTEGRANTE QUE APORTA EL MAYOR CUPO TENGA UNA PARTICIPACIÓN MAYOR O IGUAL AL 40%" sqref="B56:G56" xr:uid="{00000000-0002-0000-0200-00000B000000}"/>
    <dataValidation allowBlank="1" showInputMessage="1" showErrorMessage="1" promptTitle="REVISE" prompt="Si su cupo está en dólares no olvide convertir el valor a pesos con la TRM de la fecha de apertura del proceso." sqref="A56" xr:uid="{00000000-0002-0000-0200-00000C000000}"/>
    <dataValidation type="custom" allowBlank="1" showInputMessage="1" showErrorMessage="1" promptTitle="Revise" prompt="Cupo de crédito debe ser  mínimo el 10% del precio de referencia o del 20% si el activo líquido es insuficente. _x000a_Verifique la condición de una participación mínima del 40% para el integrante que aporta el mayor cupo de crédito. " sqref="H56" xr:uid="{00000000-0002-0000-0200-00000D000000}">
      <formula1>H56&lt;H52</formula1>
    </dataValidation>
    <dataValidation type="custom" allowBlank="1" showErrorMessage="1" promptTitle="Revise" sqref="H54:H55" xr:uid="{00000000-0002-0000-0200-00000E000000}">
      <formula1>H54&gt;=G52</formula1>
    </dataValidation>
    <dataValidation type="list" allowBlank="1" showInputMessage="1" showErrorMessage="1" sqref="C55 E55 G55" xr:uid="{00000000-0002-0000-0200-00000F000000}">
      <formula1>"SELECCIONE LA MONEDA,COP,USS DOLAR"</formula1>
    </dataValidation>
    <dataValidation type="whole" allowBlank="1" showInputMessage="1" showErrorMessage="1" sqref="B55 D55 F55" xr:uid="{00000000-0002-0000-0200-000010000000}">
      <formula1>0</formula1>
      <formula2>50000000000</formula2>
    </dataValidation>
    <dataValidation type="list" allowBlank="1" showInputMessage="1" showErrorMessage="1" sqref="G52" xr:uid="{04C1250D-74B2-41D7-8A9B-F8793EF9B65B}">
      <formula1>"Seleccione, 10%,20%"</formula1>
    </dataValidation>
  </dataValidations>
  <pageMargins left="0.70866141732283472" right="0.70866141732283472" top="0.74803149606299213" bottom="0.74803149606299213" header="0.31496062992125984" footer="0.31496062992125984"/>
  <pageSetup scale="41" fitToHeight="0" orientation="portrait" r:id="rId1"/>
  <headerFooter>
    <oddHeader xml:space="preserve">&amp;C
</oddHeader>
  </headerFooter>
  <rowBreaks count="1" manualBreakCount="1">
    <brk id="38" max="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39"/>
  <sheetViews>
    <sheetView view="pageBreakPreview" zoomScale="60" zoomScaleNormal="100" workbookViewId="0">
      <selection activeCell="C6" sqref="C6"/>
    </sheetView>
  </sheetViews>
  <sheetFormatPr baseColWidth="10" defaultRowHeight="15" x14ac:dyDescent="0.25"/>
  <cols>
    <col min="2" max="2" width="23.42578125" customWidth="1"/>
    <col min="3" max="3" width="33.7109375" customWidth="1"/>
    <col min="4" max="4" width="21.42578125" customWidth="1"/>
    <col min="5" max="5" width="49.5703125" customWidth="1"/>
    <col min="6" max="6" width="49.42578125" customWidth="1"/>
  </cols>
  <sheetData>
    <row r="1" spans="1:11" ht="33" customHeight="1" x14ac:dyDescent="0.25">
      <c r="A1" s="21"/>
    </row>
    <row r="2" spans="1:11" ht="37.5" customHeight="1" x14ac:dyDescent="0.25">
      <c r="C2" s="154" t="s">
        <v>95</v>
      </c>
      <c r="D2" s="155"/>
      <c r="E2" s="155"/>
    </row>
    <row r="3" spans="1:11" ht="77.25" customHeight="1" thickBot="1" x14ac:dyDescent="0.3"/>
    <row r="4" spans="1:11" ht="66.75" customHeight="1" x14ac:dyDescent="0.25">
      <c r="A4" s="25" t="s">
        <v>9</v>
      </c>
      <c r="B4" s="26" t="s">
        <v>40</v>
      </c>
      <c r="C4" s="27" t="s">
        <v>41</v>
      </c>
      <c r="D4" s="27" t="s">
        <v>42</v>
      </c>
      <c r="E4" s="27" t="s">
        <v>43</v>
      </c>
      <c r="F4" s="28" t="s">
        <v>44</v>
      </c>
    </row>
    <row r="5" spans="1:11" ht="115.5" customHeight="1" x14ac:dyDescent="0.25">
      <c r="A5" s="29" t="s">
        <v>45</v>
      </c>
      <c r="B5" s="30" t="s">
        <v>46</v>
      </c>
      <c r="C5" s="30" t="s">
        <v>47</v>
      </c>
      <c r="D5" s="31" t="s">
        <v>48</v>
      </c>
      <c r="E5" s="30"/>
      <c r="F5" s="32" t="s">
        <v>49</v>
      </c>
    </row>
    <row r="6" spans="1:11" ht="125.25" customHeight="1" x14ac:dyDescent="0.25">
      <c r="A6" s="29" t="s">
        <v>50</v>
      </c>
      <c r="B6" s="30" t="s">
        <v>51</v>
      </c>
      <c r="C6" s="30" t="s">
        <v>52</v>
      </c>
      <c r="D6" s="31" t="s">
        <v>53</v>
      </c>
      <c r="E6" s="30"/>
      <c r="F6" s="32" t="s">
        <v>49</v>
      </c>
    </row>
    <row r="7" spans="1:11" ht="46.5" customHeight="1" x14ac:dyDescent="0.25">
      <c r="A7" s="29" t="s">
        <v>54</v>
      </c>
      <c r="B7" s="30" t="s">
        <v>55</v>
      </c>
      <c r="C7" s="30" t="s">
        <v>96</v>
      </c>
      <c r="D7" s="31" t="s">
        <v>56</v>
      </c>
      <c r="E7" s="30"/>
      <c r="F7" s="32" t="s">
        <v>57</v>
      </c>
    </row>
    <row r="8" spans="1:11" ht="61.5" customHeight="1" x14ac:dyDescent="0.25">
      <c r="A8" s="29" t="s">
        <v>54</v>
      </c>
      <c r="B8" s="30" t="s">
        <v>36</v>
      </c>
      <c r="C8" s="30" t="s">
        <v>58</v>
      </c>
      <c r="D8" s="31" t="s">
        <v>59</v>
      </c>
      <c r="E8" s="30"/>
      <c r="F8" s="32" t="s">
        <v>57</v>
      </c>
      <c r="G8" s="22"/>
      <c r="H8" s="22"/>
      <c r="I8" s="22"/>
      <c r="J8" s="22"/>
      <c r="K8" s="22"/>
    </row>
    <row r="9" spans="1:11" ht="149.25" hidden="1" customHeight="1" thickBot="1" x14ac:dyDescent="0.3">
      <c r="A9" s="33" t="s">
        <v>54</v>
      </c>
      <c r="B9" s="34" t="s">
        <v>60</v>
      </c>
      <c r="C9" s="34" t="s">
        <v>61</v>
      </c>
      <c r="D9" s="35" t="s">
        <v>62</v>
      </c>
      <c r="E9" s="34"/>
      <c r="F9" s="36" t="s">
        <v>63</v>
      </c>
      <c r="G9" s="22"/>
      <c r="H9" s="22"/>
      <c r="I9" s="22"/>
      <c r="J9" s="22"/>
      <c r="K9" s="22"/>
    </row>
    <row r="10" spans="1:11" x14ac:dyDescent="0.25">
      <c r="G10" s="23"/>
    </row>
    <row r="11" spans="1:11" ht="27.75" customHeight="1" x14ac:dyDescent="0.25">
      <c r="A11" s="152" t="s">
        <v>64</v>
      </c>
      <c r="B11" s="152"/>
      <c r="C11" s="37"/>
    </row>
    <row r="12" spans="1:11" ht="15.75" x14ac:dyDescent="0.25">
      <c r="A12" s="38" t="s">
        <v>65</v>
      </c>
      <c r="B12" s="38"/>
      <c r="C12" s="37"/>
    </row>
    <row r="13" spans="1:11" ht="15.75" x14ac:dyDescent="0.25">
      <c r="A13" s="38" t="s">
        <v>66</v>
      </c>
      <c r="B13" s="38"/>
      <c r="C13" s="37"/>
    </row>
    <row r="14" spans="1:11" ht="15.75" x14ac:dyDescent="0.25">
      <c r="A14" s="38" t="s">
        <v>67</v>
      </c>
      <c r="B14" s="38"/>
      <c r="C14" s="37"/>
    </row>
    <row r="15" spans="1:11" ht="15.75" x14ac:dyDescent="0.25">
      <c r="A15" s="38" t="s">
        <v>68</v>
      </c>
      <c r="B15" s="38"/>
      <c r="C15" s="37"/>
    </row>
    <row r="16" spans="1:11" ht="15.75" x14ac:dyDescent="0.25">
      <c r="A16" s="38" t="s">
        <v>69</v>
      </c>
      <c r="B16" s="38"/>
      <c r="C16" s="37"/>
    </row>
    <row r="17" spans="1:3" ht="15.75" x14ac:dyDescent="0.25">
      <c r="A17" s="38" t="s">
        <v>70</v>
      </c>
      <c r="B17" s="38"/>
      <c r="C17" s="37"/>
    </row>
    <row r="18" spans="1:3" ht="15.75" x14ac:dyDescent="0.25">
      <c r="A18" s="38" t="s">
        <v>71</v>
      </c>
      <c r="B18" s="38"/>
      <c r="C18" s="37"/>
    </row>
    <row r="19" spans="1:3" ht="15.75" x14ac:dyDescent="0.25">
      <c r="A19" s="38" t="s">
        <v>72</v>
      </c>
      <c r="B19" s="38"/>
      <c r="C19" s="37"/>
    </row>
    <row r="20" spans="1:3" ht="15.75" x14ac:dyDescent="0.25">
      <c r="A20" s="38" t="s">
        <v>73</v>
      </c>
      <c r="B20" s="38"/>
      <c r="C20" s="37"/>
    </row>
    <row r="21" spans="1:3" ht="15.75" x14ac:dyDescent="0.25">
      <c r="A21" s="38" t="s">
        <v>74</v>
      </c>
      <c r="B21" s="38"/>
      <c r="C21" s="37"/>
    </row>
    <row r="22" spans="1:3" ht="15.75" x14ac:dyDescent="0.25">
      <c r="A22" s="38" t="s">
        <v>75</v>
      </c>
      <c r="B22" s="38"/>
      <c r="C22" s="37"/>
    </row>
    <row r="23" spans="1:3" ht="15.75" x14ac:dyDescent="0.25">
      <c r="A23" s="38" t="s">
        <v>76</v>
      </c>
      <c r="B23" s="38"/>
      <c r="C23" s="37"/>
    </row>
    <row r="24" spans="1:3" ht="15.75" x14ac:dyDescent="0.25">
      <c r="A24" s="38" t="s">
        <v>77</v>
      </c>
      <c r="B24" s="38"/>
      <c r="C24" s="37"/>
    </row>
    <row r="25" spans="1:3" ht="15.75" x14ac:dyDescent="0.25">
      <c r="A25" s="38" t="s">
        <v>78</v>
      </c>
      <c r="B25" s="38"/>
      <c r="C25" s="37"/>
    </row>
    <row r="26" spans="1:3" ht="15.75" x14ac:dyDescent="0.25">
      <c r="A26" s="38" t="s">
        <v>79</v>
      </c>
      <c r="B26" s="38"/>
      <c r="C26" s="37"/>
    </row>
    <row r="27" spans="1:3" ht="15.75" x14ac:dyDescent="0.25">
      <c r="A27" s="38" t="s">
        <v>80</v>
      </c>
      <c r="B27" s="38"/>
      <c r="C27" s="37"/>
    </row>
    <row r="28" spans="1:3" ht="15.75" x14ac:dyDescent="0.25">
      <c r="A28" s="38" t="s">
        <v>81</v>
      </c>
      <c r="B28" s="38"/>
      <c r="C28" s="37"/>
    </row>
    <row r="29" spans="1:3" ht="15.75" x14ac:dyDescent="0.25">
      <c r="A29" s="38" t="s">
        <v>82</v>
      </c>
      <c r="B29" s="38"/>
      <c r="C29" s="37"/>
    </row>
    <row r="30" spans="1:3" ht="15.75" hidden="1" x14ac:dyDescent="0.25">
      <c r="A30" s="38" t="s">
        <v>83</v>
      </c>
      <c r="B30" s="38"/>
      <c r="C30" s="37"/>
    </row>
    <row r="31" spans="1:3" ht="15.75" hidden="1" x14ac:dyDescent="0.25">
      <c r="A31" s="38" t="s">
        <v>84</v>
      </c>
      <c r="B31" s="38"/>
      <c r="C31" s="37"/>
    </row>
    <row r="32" spans="1:3" ht="15.75" x14ac:dyDescent="0.25">
      <c r="A32" s="38" t="s">
        <v>85</v>
      </c>
      <c r="B32" s="38"/>
      <c r="C32" s="37"/>
    </row>
    <row r="33" spans="1:6" ht="15.75" x14ac:dyDescent="0.25">
      <c r="A33" s="38" t="s">
        <v>86</v>
      </c>
      <c r="B33" s="38"/>
      <c r="C33" s="37"/>
    </row>
    <row r="35" spans="1:6" x14ac:dyDescent="0.25">
      <c r="B35" s="24"/>
      <c r="C35" s="24"/>
    </row>
    <row r="37" spans="1:6" x14ac:dyDescent="0.25">
      <c r="B37" s="153"/>
      <c r="C37" s="153"/>
      <c r="D37" s="153"/>
      <c r="E37" s="153"/>
      <c r="F37" s="153"/>
    </row>
    <row r="39" spans="1:6" x14ac:dyDescent="0.25">
      <c r="B39" s="153"/>
      <c r="C39" s="153"/>
      <c r="D39" s="153"/>
      <c r="E39" s="153"/>
      <c r="F39" s="153"/>
    </row>
  </sheetData>
  <sheetProtection algorithmName="SHA-512" hashValue="99hHrherURrHitdDKhl+O41ZHb99c0EHjJEHlNJwqdhCKSiZV3KfMUJ+KZcLGUfCNSZCMfDeyNpYAQ10oHvj6Q==" saltValue="KcidcfsORdWqTbM4/62pBQ==" spinCount="100000" sheet="1" objects="1" scenarios="1"/>
  <mergeCells count="4">
    <mergeCell ref="A11:B11"/>
    <mergeCell ref="B37:F37"/>
    <mergeCell ref="B39:F39"/>
    <mergeCell ref="C2:E2"/>
  </mergeCells>
  <pageMargins left="0.70866141732283472" right="0.70866141732283472" top="0.74803149606299213" bottom="0.74803149606299213" header="0.31496062992125984" footer="0.31496062992125984"/>
  <pageSetup paperSize="9" scale="46" fitToHeight="0" orientation="portrait" r:id="rId1"/>
  <headerFooter>
    <oddHeader>&amp;L&amp;G&amp;CFORMULARIO 11&amp;R&amp;G</oddHead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Hoja1</vt:lpstr>
      <vt:lpstr>PROP.INDIVIDUAL</vt:lpstr>
      <vt:lpstr>PROP. APCA</vt:lpstr>
      <vt:lpstr>Requisitos financieros</vt:lpstr>
      <vt:lpstr>'PROP. APCA'!Área_de_impresión</vt:lpstr>
      <vt:lpstr>PROP.INDIVIDUAL!Área_de_impresión</vt:lpstr>
      <vt:lpstr>'PROP. APCA'!Títulos_a_imprimir</vt:lpstr>
      <vt:lpstr>PROP.INDIVIDUAL!Títulos_a_imprimir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GIP MOCOA</dc:creator>
  <cp:lastModifiedBy>cduran</cp:lastModifiedBy>
  <cp:lastPrinted>2022-08-26T21:25:36Z</cp:lastPrinted>
  <dcterms:created xsi:type="dcterms:W3CDTF">2021-06-30T18:06:17Z</dcterms:created>
  <dcterms:modified xsi:type="dcterms:W3CDTF">2023-10-31T03:23:05Z</dcterms:modified>
</cp:coreProperties>
</file>